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0" windowWidth="16380" windowHeight="8190"/>
  </bookViews>
  <sheets>
    <sheet name="Dados da Avaliação" sheetId="4" r:id="rId1"/>
    <sheet name="Avaliação de Desempenho" sheetId="1" r:id="rId2"/>
    <sheet name="Parecer" sheetId="5" r:id="rId3"/>
  </sheets>
  <calcPr calcId="125725"/>
</workbook>
</file>

<file path=xl/calcChain.xml><?xml version="1.0" encoding="utf-8"?>
<calcChain xmlns="http://schemas.openxmlformats.org/spreadsheetml/2006/main">
  <c r="A2" i="5"/>
  <c r="F3" i="1" l="1"/>
  <c r="F4"/>
  <c r="A21" i="5" l="1"/>
  <c r="A16"/>
  <c r="A11"/>
  <c r="A10" l="1"/>
  <c r="A20"/>
  <c r="A15"/>
  <c r="A5"/>
  <c r="G102" i="1" l="1"/>
  <c r="G27"/>
  <c r="G29" l="1"/>
  <c r="D59"/>
  <c r="D60"/>
  <c r="G13" l="1"/>
  <c r="D58"/>
  <c r="G58" s="1"/>
  <c r="D57"/>
  <c r="G57" s="1"/>
  <c r="D56"/>
  <c r="G56" s="1"/>
  <c r="D55"/>
  <c r="G55" s="1"/>
  <c r="D54"/>
  <c r="G54" s="1"/>
  <c r="D53"/>
  <c r="G53" s="1"/>
  <c r="D52"/>
  <c r="G52" s="1"/>
  <c r="D51"/>
  <c r="G51" s="1"/>
  <c r="D50"/>
  <c r="G50" s="1"/>
  <c r="D49"/>
  <c r="G49" s="1"/>
  <c r="D48"/>
  <c r="G48" s="1"/>
  <c r="G133"/>
  <c r="G132"/>
  <c r="G131"/>
  <c r="G130"/>
  <c r="G129"/>
  <c r="G128"/>
  <c r="G127"/>
  <c r="G126"/>
  <c r="G125"/>
  <c r="G124"/>
  <c r="G123"/>
  <c r="G122"/>
  <c r="G121"/>
  <c r="G120"/>
  <c r="G119"/>
  <c r="G118"/>
  <c r="G117"/>
  <c r="G116"/>
  <c r="G115"/>
  <c r="G114"/>
  <c r="G113"/>
  <c r="G112"/>
  <c r="G110"/>
  <c r="G109"/>
  <c r="G108"/>
  <c r="G107"/>
  <c r="G106"/>
  <c r="G105"/>
  <c r="G103"/>
  <c r="G101"/>
  <c r="G100"/>
  <c r="G99"/>
  <c r="G98"/>
  <c r="G97"/>
  <c r="G96"/>
  <c r="G95"/>
  <c r="G94"/>
  <c r="G93"/>
  <c r="G92"/>
  <c r="G91"/>
  <c r="G90"/>
  <c r="G89"/>
  <c r="D88"/>
  <c r="G88" s="1"/>
  <c r="D87"/>
  <c r="G87" s="1"/>
  <c r="D86"/>
  <c r="G86" s="1"/>
  <c r="G85"/>
  <c r="D84"/>
  <c r="G84" s="1"/>
  <c r="D83"/>
  <c r="G83" s="1"/>
  <c r="D82"/>
  <c r="G82" s="1"/>
  <c r="G81"/>
  <c r="G80"/>
  <c r="G79"/>
  <c r="D78"/>
  <c r="G78" s="1"/>
  <c r="G77"/>
  <c r="D76"/>
  <c r="G76" s="1"/>
  <c r="D75"/>
  <c r="G75" s="1"/>
  <c r="G74"/>
  <c r="D73"/>
  <c r="G73" s="1"/>
  <c r="D72"/>
  <c r="G72" s="1"/>
  <c r="G71"/>
  <c r="D70"/>
  <c r="G70" s="1"/>
  <c r="D69"/>
  <c r="G69" s="1"/>
  <c r="D68"/>
  <c r="G68" s="1"/>
  <c r="D67"/>
  <c r="G67" s="1"/>
  <c r="D66"/>
  <c r="G66" s="1"/>
  <c r="D65"/>
  <c r="G65" s="1"/>
  <c r="D64"/>
  <c r="G64" s="1"/>
  <c r="D63"/>
  <c r="G63" s="1"/>
  <c r="D62"/>
  <c r="G62" s="1"/>
  <c r="D61"/>
  <c r="G61" s="1"/>
  <c r="G60"/>
  <c r="G59"/>
  <c r="G46"/>
  <c r="G45"/>
  <c r="G44"/>
  <c r="G43"/>
  <c r="G42"/>
  <c r="G41"/>
  <c r="G40"/>
  <c r="G39"/>
  <c r="G38"/>
  <c r="G37"/>
  <c r="G36"/>
  <c r="G35"/>
  <c r="G34"/>
  <c r="G33"/>
  <c r="G32"/>
  <c r="G31"/>
  <c r="G28"/>
  <c r="G26"/>
  <c r="G25"/>
  <c r="G24"/>
  <c r="G23"/>
  <c r="G22"/>
  <c r="G21"/>
  <c r="G20"/>
  <c r="G19"/>
  <c r="G18"/>
  <c r="G17"/>
  <c r="G16"/>
  <c r="G15"/>
  <c r="G12"/>
  <c r="G11"/>
  <c r="G10"/>
  <c r="G14" l="1"/>
  <c r="G9"/>
  <c r="G30"/>
  <c r="G104"/>
  <c r="G111"/>
  <c r="G47"/>
  <c r="F7" l="1"/>
</calcChain>
</file>

<file path=xl/comments1.xml><?xml version="1.0" encoding="utf-8"?>
<comments xmlns="http://schemas.openxmlformats.org/spreadsheetml/2006/main">
  <authors>
    <author/>
  </authors>
  <commentList>
    <comment ref="A9" authorId="0">
      <text>
        <r>
          <rPr>
            <sz val="9"/>
            <color rgb="FF000000"/>
            <rFont val="Tahoma"/>
            <family val="2"/>
            <charset val="1"/>
          </rPr>
          <t>Para completar os 500 pontos considera-se que o docente deva cumprir uma carga semestral de 192 horas (3 disciplinas de 4 créditos cada). Portanto, cada hora representa aproximadamente 0,65</t>
        </r>
      </text>
    </comment>
  </commentList>
</comments>
</file>

<file path=xl/sharedStrings.xml><?xml version="1.0" encoding="utf-8"?>
<sst xmlns="http://schemas.openxmlformats.org/spreadsheetml/2006/main" count="536" uniqueCount="324">
  <si>
    <t>CATEGORIA</t>
  </si>
  <si>
    <t>MÉTRICA</t>
  </si>
  <si>
    <t>PESO</t>
  </si>
  <si>
    <t>ATÉ</t>
  </si>
  <si>
    <t>REALIZADO</t>
  </si>
  <si>
    <t>PONTOS</t>
  </si>
  <si>
    <t>1. ENSINO SUPERIOR</t>
  </si>
  <si>
    <t>Turmas em disciplinas com &lt;= 4 Alunos</t>
  </si>
  <si>
    <t>Por hora-aula</t>
  </si>
  <si>
    <t>-</t>
  </si>
  <si>
    <t>1.2</t>
  </si>
  <si>
    <t>Turmas em disciplinas com &gt;=5 Alunos e &lt;= 10 Alunos</t>
  </si>
  <si>
    <t>1.3</t>
  </si>
  <si>
    <t>Turmas em disciplinas com &gt;=11 Alunos e &lt;= 20 Alunos</t>
  </si>
  <si>
    <t>1.4</t>
  </si>
  <si>
    <t>Turmas em disciplinas com &gt;= 21 Alunos</t>
  </si>
  <si>
    <t>2. ORIENTAÇÕES</t>
  </si>
  <si>
    <t>2.1</t>
  </si>
  <si>
    <t>Orientador de Pós-Doutorado</t>
  </si>
  <si>
    <t>Por aluno x meses</t>
  </si>
  <si>
    <t>2.2</t>
  </si>
  <si>
    <t>Orientador de Doutorado em Programas da UFC</t>
  </si>
  <si>
    <t>Por aluno x ano</t>
  </si>
  <si>
    <t>2.3</t>
  </si>
  <si>
    <t>Orientador de Doutorado em Programas de outras IES</t>
  </si>
  <si>
    <t>2.4</t>
  </si>
  <si>
    <t>Co-Orientador de Doutorado em Programas da UFC</t>
  </si>
  <si>
    <t>2.5</t>
  </si>
  <si>
    <t>Co-Orientador de Doutorado em Programas de outras IES</t>
  </si>
  <si>
    <t>2.6</t>
  </si>
  <si>
    <t>Orientador de Mestrado em Programas da UFC</t>
  </si>
  <si>
    <t>2.7</t>
  </si>
  <si>
    <t>Orientador de Mestrado em Programas de outras IES</t>
  </si>
  <si>
    <t>2.8</t>
  </si>
  <si>
    <t>Co-Orientador de Mestrado em Programas da UFC</t>
  </si>
  <si>
    <t>2.9</t>
  </si>
  <si>
    <t>Co-Orientador de Mestrado em Programas de outras IES</t>
  </si>
  <si>
    <t>2.10</t>
  </si>
  <si>
    <t>Orientador de Componente Curricular Atividade Trabalho de Conclusão Curso e/ou Monografia</t>
  </si>
  <si>
    <t>Por aluno concluído</t>
  </si>
  <si>
    <t>2.11</t>
  </si>
  <si>
    <t>Orientador/Supervisor de  Componente Curricular Atividade Estágio Supervisionado</t>
  </si>
  <si>
    <t>2.12</t>
  </si>
  <si>
    <t>Orientador de Especialização na UFC e outras IES</t>
  </si>
  <si>
    <t>Orientador de Bolsistas de Programas Institucionais</t>
  </si>
  <si>
    <t>Por aluno x semestre</t>
  </si>
  <si>
    <t>2.14</t>
  </si>
  <si>
    <t>Preceptoria de Residência</t>
  </si>
  <si>
    <t>3. BANCAS EXAMINADORAS E COMISSÕES DE AVALIAÇÃO</t>
  </si>
  <si>
    <t>3.1</t>
  </si>
  <si>
    <t>Concurso público</t>
  </si>
  <si>
    <t>Por banca</t>
  </si>
  <si>
    <t>3.2</t>
  </si>
  <si>
    <t>Comissão de Seleção de Professor Substituto,Temporário e Visitante</t>
  </si>
  <si>
    <t>3.3</t>
  </si>
  <si>
    <t>Por concurso</t>
  </si>
  <si>
    <t>3.4</t>
  </si>
  <si>
    <t>Comissão de Avaliação em Estágio Probatório e Progressão Funcional</t>
  </si>
  <si>
    <t>Por comissão</t>
  </si>
  <si>
    <t>3.5</t>
  </si>
  <si>
    <t>Tese de doutorado (excluindo o orientador)</t>
  </si>
  <si>
    <t>3.6</t>
  </si>
  <si>
    <t>Dissertação de mestrado (excluindo o orientador)</t>
  </si>
  <si>
    <t>3.7</t>
  </si>
  <si>
    <t>Qualificação de Doutorado (excluindo o orientador)</t>
  </si>
  <si>
    <t>3.8</t>
  </si>
  <si>
    <t>Qualificação de Mestrado (excluindo o orientador)</t>
  </si>
  <si>
    <t>3.9</t>
  </si>
  <si>
    <t>Trabalho de Conclusão de Curso (excluindo o orientador)</t>
  </si>
  <si>
    <t>3.10</t>
  </si>
  <si>
    <t>Defesa de Especialização na UFC e outras IES (excluindo o orientador)</t>
  </si>
  <si>
    <t>3.11</t>
  </si>
  <si>
    <t>Participação em Comitês de Programa Nacional e Internacional</t>
  </si>
  <si>
    <t>Por comitê</t>
  </si>
  <si>
    <t>3.12</t>
  </si>
  <si>
    <t>Participação em Conselho Editorial de Revistas e Livros</t>
  </si>
  <si>
    <t>Por conselho</t>
  </si>
  <si>
    <t>3.13</t>
  </si>
  <si>
    <r>
      <t xml:space="preserve">Revisor/Parecerista </t>
    </r>
    <r>
      <rPr>
        <i/>
        <sz val="11"/>
        <rFont val="Calibri"/>
        <family val="2"/>
        <charset val="1"/>
      </rPr>
      <t>Ad hoc</t>
    </r>
  </si>
  <si>
    <t>Por parecer</t>
  </si>
  <si>
    <t>3.14</t>
  </si>
  <si>
    <t>Avaliador de Eventos Acadêmicos/Científicos</t>
  </si>
  <si>
    <t>Por evento</t>
  </si>
  <si>
    <t>3.15</t>
  </si>
  <si>
    <t>Seleção de Alunos para Curso de Pós-graduação Stricto-Sensu e outras IES</t>
  </si>
  <si>
    <t>3.16</t>
  </si>
  <si>
    <t>Seleção de Bolsistas em Programas Institucionais e outras IES</t>
  </si>
  <si>
    <t>5. PRODUÇÃO CIENTÍFICA, DE INOVAÇÃO, TÉCNICA OU ARTÍSTICA</t>
  </si>
  <si>
    <t>5.1</t>
  </si>
  <si>
    <t>Artigos Completos em Anais com Qualis de Área A1</t>
  </si>
  <si>
    <t>Por artigo</t>
  </si>
  <si>
    <t>5.2</t>
  </si>
  <si>
    <t>Artigos Completos em Anais com Qualis de Área A2</t>
  </si>
  <si>
    <t>5.3</t>
  </si>
  <si>
    <t>Artigos Completos em Anais com Qualis de Área B1</t>
  </si>
  <si>
    <t>5.4</t>
  </si>
  <si>
    <t>Artigos Completos em Anais com Qualis de Área B2</t>
  </si>
  <si>
    <t>5.5</t>
  </si>
  <si>
    <t>Artigos Completos em Anais com Qualis de Área B3</t>
  </si>
  <si>
    <t>5.6</t>
  </si>
  <si>
    <t>Artigos Completos em Anais com Qualis de Área B4</t>
  </si>
  <si>
    <t>5.7</t>
  </si>
  <si>
    <t>Artigos Completos em Anais com Qualis de Área B5</t>
  </si>
  <si>
    <t>5.8</t>
  </si>
  <si>
    <t>Artigos Completos em Anais com Qualis de Área C</t>
  </si>
  <si>
    <t>5.9</t>
  </si>
  <si>
    <t>Artigos Completos em Anais sem Qualis de Área (Internacionais)</t>
  </si>
  <si>
    <t>5.10</t>
  </si>
  <si>
    <t>Artigos Completos em Anais sem Qualis de Área (Nacionais)</t>
  </si>
  <si>
    <t>5.11</t>
  </si>
  <si>
    <t>Resumos e Resumos estendidos em Anais com Qualis de Área</t>
  </si>
  <si>
    <t>Por resumo</t>
  </si>
  <si>
    <t>5.12</t>
  </si>
  <si>
    <t>Resumos e Resumos estendidos  em Anais sem Qualis de Área (Internacionais)</t>
  </si>
  <si>
    <t>5.13</t>
  </si>
  <si>
    <t>Resumos e Resumos estendidos  em Anais sem Qualis de Área (Nacionais)</t>
  </si>
  <si>
    <t>5.14</t>
  </si>
  <si>
    <t>Artigos Publicados em Periódicos com Qualis de Área A1</t>
  </si>
  <si>
    <t>5.15</t>
  </si>
  <si>
    <t>Artigos Publicados em Periódicos com Qualis de Área A2</t>
  </si>
  <si>
    <t>5.16</t>
  </si>
  <si>
    <t>Artigos Publicados em Periódicos com Qualis de Área B1</t>
  </si>
  <si>
    <t>5.17</t>
  </si>
  <si>
    <t>Artigos Publicados em Periódicos com Qualis de Área B2</t>
  </si>
  <si>
    <t>5.18</t>
  </si>
  <si>
    <t>Artigos Publicados em Periódicos com Qualis de Área B3</t>
  </si>
  <si>
    <t>5.19</t>
  </si>
  <si>
    <t>Artigos Publicados em Periódicos com Qualis de Área B4</t>
  </si>
  <si>
    <t>5.20</t>
  </si>
  <si>
    <t>Artigos Publicados em Periódicos com Qualis de Área B5</t>
  </si>
  <si>
    <t>5.21</t>
  </si>
  <si>
    <t>Artigos Publicados em Periódicos com Qualis de Área C</t>
  </si>
  <si>
    <t>5.22</t>
  </si>
  <si>
    <t>Artigos Publicados em Periódicos sem Qualis de Área</t>
  </si>
  <si>
    <t>5.23</t>
  </si>
  <si>
    <t>Livro Publicado (acima de 49 páginas)</t>
  </si>
  <si>
    <t>Por livro</t>
  </si>
  <si>
    <t>5.24</t>
  </si>
  <si>
    <t>Livro Publicado com Comitê Editorial</t>
  </si>
  <si>
    <t>5.25</t>
  </si>
  <si>
    <t>Organização ou Coordenação de Livro ou Revista Especializada</t>
  </si>
  <si>
    <t>Por livro ou revista</t>
  </si>
  <si>
    <t>5.26</t>
  </si>
  <si>
    <t>Capítulo de Livro Publicado</t>
  </si>
  <si>
    <t>Por capítulo</t>
  </si>
  <si>
    <t>5.27</t>
  </si>
  <si>
    <t>Capítulo Livro Publicado com Comitê Editorial</t>
  </si>
  <si>
    <t>5.28</t>
  </si>
  <si>
    <t>Tradução de Livro (acima de 49 páginas)</t>
  </si>
  <si>
    <t>Por livro traduzido</t>
  </si>
  <si>
    <t>5.29</t>
  </si>
  <si>
    <t>Tradução de Livro com Comitê Editorial</t>
  </si>
  <si>
    <t>Por capítulo de livro traduzido</t>
  </si>
  <si>
    <t>5.30</t>
  </si>
  <si>
    <t>Tradução de Capítulo de Livro Publicado com Comitê Editorial</t>
  </si>
  <si>
    <t>5.31</t>
  </si>
  <si>
    <t>Tradução de Capítulo de Livro Publicado</t>
  </si>
  <si>
    <t>5.32</t>
  </si>
  <si>
    <t>Resenha de Livro e Revisão de Livro</t>
  </si>
  <si>
    <t>Por resenha e revisão de livro</t>
  </si>
  <si>
    <t>5.33</t>
  </si>
  <si>
    <t>Resenha de Livro e Revisão de Livro com Comitê Editorial</t>
  </si>
  <si>
    <t>5.34</t>
  </si>
  <si>
    <t>Outras produções bibliográficas (artigos ou coliunas em jornal, revista, site, etc.)</t>
  </si>
  <si>
    <t>Cada um</t>
  </si>
  <si>
    <t>5.35</t>
  </si>
  <si>
    <t>Desenvolvimento de Softwares no âmbito de projetos de ensino, pesquisa ou extensão vinculados a UFC</t>
  </si>
  <si>
    <t>5.36</t>
  </si>
  <si>
    <t>Produto ou Processo com Registro Definitivo de Patente</t>
  </si>
  <si>
    <t>5.37</t>
  </si>
  <si>
    <t>Produto ou Processo com Depósito de Patente</t>
  </si>
  <si>
    <t>5.38</t>
  </si>
  <si>
    <t>Licenciamento de Patente</t>
  </si>
  <si>
    <t>Por licenciamento</t>
  </si>
  <si>
    <t>5.39</t>
  </si>
  <si>
    <t>Desenvolvimento de Produto Tecnológico</t>
  </si>
  <si>
    <t>5.40</t>
  </si>
  <si>
    <t>Desenvolvimento de Processo Tecnológico com registro em órgão específico</t>
  </si>
  <si>
    <t>5.41</t>
  </si>
  <si>
    <t>Trabalhos Técnicos</t>
  </si>
  <si>
    <t>5.42</t>
  </si>
  <si>
    <t>Produção de Relatório Técnico/Científico Aprovado pela Unidade de Lotação ou em Editais Institucionais</t>
  </si>
  <si>
    <t>5.43</t>
  </si>
  <si>
    <t>Apresentação de Palestra ou Conferência</t>
  </si>
  <si>
    <t>Cada uma</t>
  </si>
  <si>
    <t>5.44</t>
  </si>
  <si>
    <t>Projeto de pesquisa, financiado por agência de fomento/UFC/fundação, cadastrado na instituição</t>
  </si>
  <si>
    <t>Por projeto</t>
  </si>
  <si>
    <t>5.45</t>
  </si>
  <si>
    <t>Projeto de pesquisa não financiado, cadastrado na instituição</t>
  </si>
  <si>
    <t>5.46</t>
  </si>
  <si>
    <t>Produções artísticas e/ou culturais apresentadas ao público em eventos, locais e/ou instituições brasileiras ou estrangeiras reconhecidas pela área como de abrangência internacional, contempladas por seleção, edital ou convite e relacionadas à linha de pesquisa na qual o docente atua</t>
  </si>
  <si>
    <t>5.47</t>
  </si>
  <si>
    <t>Produções artísticas e/ou culturais apresentadas ao público em eventos, locais e/ou instituições brasileiras ou estrangeiras reconhecidas pela área como de abrangência nacional, contempladas por seleção, edital ou convite e relacionadas à linha de pesquisa na qual o docente atua</t>
  </si>
  <si>
    <t>5.48</t>
  </si>
  <si>
    <t>Produções artísticas e/ou culturais apresentadas ao público em eventos, locais e/ou instituições brasileiras ou estrangeiras reconhecidas pela área como de abrangência regional, contempladas por seleção, edital ou convite e relacionadas à linha de pesquisa na qual o docente atua</t>
  </si>
  <si>
    <t>5.49</t>
  </si>
  <si>
    <t>Produções artísticas e/ou culturais apresentadas ao público em eventos, locais e/ou instituições brasileiras ou estrangeiras reconhecidas pela área como de abrangência internacional ou nacional, relacionadas à linha de pesquisa na qual o docente atua</t>
  </si>
  <si>
    <t>5.50</t>
  </si>
  <si>
    <t>Produções artísticas e/ou culturais apresentadas ao público em eventos, locais e/ou instituições brasileiras ou estrangeiras reconhecidas pela área como de abrangência regional, relacionadas à linha de pesquisa na qual o docente atua</t>
  </si>
  <si>
    <t>5.51</t>
  </si>
  <si>
    <t>Produções artísticas e/ou culturais apresentadas ao público em eventos, locais e/ou instituições brasileiras ou estrangeiras reconhecidas pela área como de abrangência local, relacionadas à linha de pesquisa na qual o docente atua</t>
  </si>
  <si>
    <t>5.52</t>
  </si>
  <si>
    <t>Produções artísticas e/ou culturais realizadas no âmbito profissional sem vínculos explícitos com a linha de pesquisa na qual o docente atua</t>
  </si>
  <si>
    <t>5.53</t>
  </si>
  <si>
    <t>Organização de Eventos Internacionais</t>
  </si>
  <si>
    <t>5.54</t>
  </si>
  <si>
    <t>Organização de Eventos Nacionais</t>
  </si>
  <si>
    <t>5.55</t>
  </si>
  <si>
    <t>Organização de Eventos Regionais</t>
  </si>
  <si>
    <t>5.56</t>
  </si>
  <si>
    <t>Organização de Eventos Locais</t>
  </si>
  <si>
    <t>6.1</t>
  </si>
  <si>
    <t>Coordenador de Programas Cadastrados na Pró-Reitoria de Extensão com participação de discentes</t>
  </si>
  <si>
    <t>Por programa</t>
  </si>
  <si>
    <t>6.2</t>
  </si>
  <si>
    <t>Coordenador de Projeto Cadastrado na Pró-Reitoria de Extensão com participação de discentes</t>
  </si>
  <si>
    <t>6.3</t>
  </si>
  <si>
    <t>Participação regular em projeto cadastrado na pró-reitoria de extensão com participação de discentes</t>
  </si>
  <si>
    <t>6.4</t>
  </si>
  <si>
    <t>Ministração de curso de extensão, palestras, conferências e mesas redondas</t>
  </si>
  <si>
    <t>6.5</t>
  </si>
  <si>
    <t>Coordenação de cursos e eventos cadastrados na Pró-Reitoria de Extensão</t>
  </si>
  <si>
    <t>6.6</t>
  </si>
  <si>
    <t>Ação de Extensão não cadastrda na Pró-Reitoria de Extensão</t>
  </si>
  <si>
    <t>Por ação</t>
  </si>
  <si>
    <t>7. ADMINISTRAÇÃO, ASSESSORAMENTO E REPRESENTAÇÃO</t>
  </si>
  <si>
    <t>7.1</t>
  </si>
  <si>
    <t>Reitor, vice-reitor, pró-reitor, diretor de unidade acadêmica</t>
  </si>
  <si>
    <t>Por mês</t>
  </si>
  <si>
    <t>7.2</t>
  </si>
  <si>
    <t>Vice-diretor</t>
  </si>
  <si>
    <t>7.3</t>
  </si>
  <si>
    <t>Coordenador de Programas Acadêmicos</t>
  </si>
  <si>
    <t>7.4</t>
  </si>
  <si>
    <t>Cargo de Direção na Administração Superior</t>
  </si>
  <si>
    <t>7.5</t>
  </si>
  <si>
    <t>Chefia de Departamento</t>
  </si>
  <si>
    <t>7.6</t>
  </si>
  <si>
    <t>Subchefia de Departamento</t>
  </si>
  <si>
    <t>7.7</t>
  </si>
  <si>
    <t>Coordenador de Curso de Graduação ou Pós-graduação Stricto Sensu</t>
  </si>
  <si>
    <t>7.8</t>
  </si>
  <si>
    <t>Vice-Coordenador de Curso de Graduação ou Pós-graduação Stricto Sensu</t>
  </si>
  <si>
    <t>7.9</t>
  </si>
  <si>
    <t>Assessoria da administração superior da UFC</t>
  </si>
  <si>
    <t>7.10</t>
  </si>
  <si>
    <t>Função Gratificada (FG) para Gestão Administrativa</t>
  </si>
  <si>
    <t>7.11</t>
  </si>
  <si>
    <t>Coordenador Permanente designado por portaria de Dirigente da UFC</t>
  </si>
  <si>
    <t>7.12</t>
  </si>
  <si>
    <t>Presidente de Comissão Permanente (designada por portaria) da UFC</t>
  </si>
  <si>
    <t>7.13</t>
  </si>
  <si>
    <t>Presidente de Comissão Permanente de Pessoal Docente-CPPD</t>
  </si>
  <si>
    <t>7.14</t>
  </si>
  <si>
    <t>Participação em Comissão Permanente (designada por portaria) da UFC</t>
  </si>
  <si>
    <t>7.15</t>
  </si>
  <si>
    <t>Presidente de Comissão Temporária (designada por portaria) da UFC, excetuando-se as Comissões discriminadas nos itens 3.1 a 3.4</t>
  </si>
  <si>
    <t>7.16</t>
  </si>
  <si>
    <t>Participação em Comissão Temporária (designada por portaria) da UFC, excetuando-se as Comissões discriminadas nos itens 3.1 a 3.4</t>
  </si>
  <si>
    <t>7.17</t>
  </si>
  <si>
    <t>Representantes Docentes nos Conselhos Superiores da UFC</t>
  </si>
  <si>
    <t>7.18</t>
  </si>
  <si>
    <t>Representantes Docentes nos Conselhos das Unidades Acadêmicas</t>
  </si>
  <si>
    <t>7.19</t>
  </si>
  <si>
    <t>Participação nos Colegiados de Cursos de Graduação</t>
  </si>
  <si>
    <t>7.20</t>
  </si>
  <si>
    <t>Membro do Núcleo Docente Estruturante</t>
  </si>
  <si>
    <t>7.21</t>
  </si>
  <si>
    <t>Titular em órgão representativo de classe</t>
  </si>
  <si>
    <t>7.22</t>
  </si>
  <si>
    <t>Titular em órgão dos Ministérios da Educação, da Cultura e da Ciência, Tecnologia e Inovação, ou outro relacionado à área de atuação do docente, na condição de indicado ou eleito</t>
  </si>
  <si>
    <t>2.15</t>
  </si>
  <si>
    <t>Instrutor de Curso de Formação Docente</t>
  </si>
  <si>
    <t>Por Aluno X Curso</t>
  </si>
  <si>
    <t>Sim</t>
  </si>
  <si>
    <t>UNIVERSIDADE FEDERAL DO CEARÁ</t>
  </si>
  <si>
    <t>1. Dados do Candidato e Informações Gerais</t>
  </si>
  <si>
    <t xml:space="preserve">Candidato: </t>
  </si>
  <si>
    <t>Classe:</t>
  </si>
  <si>
    <t>Regime:</t>
  </si>
  <si>
    <t>40 horas DE</t>
  </si>
  <si>
    <t>Período de avaliação:</t>
  </si>
  <si>
    <t>2.Informações Sobre a Avaliação</t>
  </si>
  <si>
    <t>Integrantes da Comissão de Avaliação:</t>
  </si>
  <si>
    <t>Portaria de Nomeação:</t>
  </si>
  <si>
    <t>Data da Avaliação:</t>
  </si>
  <si>
    <t>Resolução N. 24/CEPE, de 3 de outubro 2014</t>
  </si>
  <si>
    <t>Resolução N. 23/CEPE, de 3 de outubro 2014</t>
  </si>
  <si>
    <t>Resolução N. 22/CEPE, de 3 de outubro 2014</t>
  </si>
  <si>
    <t>Lei N. 12.772, de 28 de dezembro de 2014</t>
  </si>
  <si>
    <t>Portaria N.  554/MEC, de 20 de junho de 2013</t>
  </si>
  <si>
    <t>C</t>
  </si>
  <si>
    <r>
      <t xml:space="preserve">O </t>
    </r>
    <r>
      <rPr>
        <b/>
        <sz val="11"/>
        <rFont val="Calibri"/>
        <family val="2"/>
      </rPr>
      <t>Total de Pontos (TP)</t>
    </r>
    <r>
      <rPr>
        <sz val="11"/>
        <rFont val="Calibri"/>
        <family val="2"/>
      </rPr>
      <t xml:space="preserve"> do candidato será a soma dos pontos obtidos na tabela abaixo.
</t>
    </r>
  </si>
  <si>
    <t>Critérios da Avaliação</t>
  </si>
  <si>
    <t>Conceito</t>
  </si>
  <si>
    <t>3. Critérios de Avaliação de Desempenho para Progressão Funcional e Promoção na Classe D</t>
  </si>
  <si>
    <r>
      <t xml:space="preserve">O Total de </t>
    </r>
    <r>
      <rPr>
        <b/>
        <sz val="11"/>
        <rFont val="Calibri"/>
        <family val="2"/>
      </rPr>
      <t>Pontos na Categoria 5 (TP5)</t>
    </r>
    <r>
      <rPr>
        <sz val="11"/>
        <rFont val="Calibri"/>
        <family val="2"/>
      </rPr>
      <t xml:space="preserve"> - PRODUÇÃO CIENTÍFICA, DE INOVAÇÃO, TÉCNICA OU ARTÍSTICA.
</t>
    </r>
  </si>
  <si>
    <t>4. Parecer da Comissão</t>
  </si>
  <si>
    <t>___________________________________________________</t>
  </si>
  <si>
    <t>Nível:</t>
  </si>
  <si>
    <t>Legislação Vigente:</t>
  </si>
  <si>
    <t>IV</t>
  </si>
  <si>
    <r>
      <t>Se o docente</t>
    </r>
    <r>
      <rPr>
        <b/>
        <sz val="11"/>
        <rFont val="Calibri"/>
        <family val="2"/>
      </rPr>
      <t xml:space="preserve"> Cumpriu suas Atividades Acadêmicas</t>
    </r>
    <r>
      <rPr>
        <sz val="11"/>
        <rFont val="Calibri"/>
        <family val="2"/>
      </rPr>
      <t xml:space="preserve"> conforme declaração da Chefia, o conceito será "Sim". Caso contrário, "Não".</t>
    </r>
  </si>
  <si>
    <t>1.1</t>
  </si>
  <si>
    <t>2.13</t>
  </si>
  <si>
    <r>
      <t>O Candidato será considerado "Apto" na</t>
    </r>
    <r>
      <rPr>
        <sz val="11"/>
        <rFont val="Calibri"/>
        <family val="2"/>
      </rPr>
      <t xml:space="preserve"> </t>
    </r>
    <r>
      <rPr>
        <b/>
        <sz val="11"/>
        <rFont val="Calibri"/>
        <family val="2"/>
      </rPr>
      <t>Avaliação de Desempenho</t>
    </r>
    <r>
      <rPr>
        <sz val="11"/>
        <color rgb="FF000000"/>
        <rFont val="Calibri"/>
        <family val="2"/>
        <charset val="1"/>
      </rPr>
      <t xml:space="preserve"> se obtiver: I - mínimo de 700 pontos em TP; II - mínimo de 180 pontos em TP5; III - "Sim" em Carga Didática Média; IV -"Sim" em Cumpriu suas Atividades Acadêmicas. Caso contrário, será considerado "Não Apto".</t>
    </r>
  </si>
  <si>
    <t>6. ATIVIDADES DE EXTENSÃO</t>
  </si>
  <si>
    <t>Tabela de Pontos Aprovada por Unanimidade na 70a Reunião Ordinária do Conselho de Campus, realizada no dia 04 de dezembro de 2014</t>
  </si>
  <si>
    <t>Por software desenvolvido</t>
  </si>
  <si>
    <t>Secretário de Concurso e Seleção para Docente</t>
  </si>
  <si>
    <t>Portaria da Última Progressão:</t>
  </si>
  <si>
    <t xml:space="preserve"> N. XX/201X, de XX de XXXX de 201X, da Pró-Reitoria de Gestão de Pessoas</t>
  </si>
  <si>
    <t>Prof. Dr. NOME DO PRESIDENTE – Presidente</t>
  </si>
  <si>
    <t>Classe XX Nível YY – REGIME DE TRABALHO</t>
  </si>
  <si>
    <t>LOTAÇÃO (EX. CAMPUS QUIXADÁ)</t>
  </si>
  <si>
    <t>Prof. Dr. NOME DO PROFESSOR</t>
  </si>
  <si>
    <t>LOTAÇÃO</t>
  </si>
  <si>
    <t xml:space="preserve"> N. XX/201X, de XX de XXXX de 201X, do Campus de Quixadá</t>
  </si>
  <si>
    <t>Quixadá, 31 de março de 2016</t>
  </si>
  <si>
    <t>NOME DO DOCENTE AVALIADO</t>
  </si>
  <si>
    <t>06/01/2014 a 05/01/2016</t>
  </si>
  <si>
    <r>
      <t xml:space="preserve">Se a </t>
    </r>
    <r>
      <rPr>
        <b/>
        <sz val="11"/>
        <rFont val="Calibri"/>
        <family val="2"/>
      </rPr>
      <t>Carga Didática Média</t>
    </r>
    <r>
      <rPr>
        <sz val="11"/>
        <rFont val="Calibri"/>
        <family val="2"/>
      </rPr>
      <t xml:space="preserve">, no interstício, é superior ou igual ao patamar mínimo estabelecido na Resolução de Regime de Trabalho do Conselho de Ensino, Pesquisa e Extensão ou quando se tratar de docente dispensado de carga didática ou de docente contratado para novos cursos de graduação que ainda não estiverem funcionando em seu tempo padrão de curso, o conceito será "Sim". Caso contrário, "Não". </t>
    </r>
    <r>
      <rPr>
        <b/>
        <sz val="11"/>
        <rFont val="Calibri"/>
        <family val="2"/>
      </rPr>
      <t/>
    </r>
  </si>
  <si>
    <t>Consta Formulário do SIGPRH:</t>
  </si>
</sst>
</file>

<file path=xl/styles.xml><?xml version="1.0" encoding="utf-8"?>
<styleSheet xmlns="http://schemas.openxmlformats.org/spreadsheetml/2006/main">
  <fonts count="18">
    <font>
      <sz val="11"/>
      <color rgb="FF000000"/>
      <name val="Calibri"/>
      <family val="2"/>
      <charset val="1"/>
    </font>
    <font>
      <sz val="11"/>
      <color theme="1"/>
      <name val="Calibri"/>
      <family val="2"/>
      <scheme val="minor"/>
    </font>
    <font>
      <sz val="11"/>
      <name val="Calibri"/>
      <family val="2"/>
      <charset val="1"/>
    </font>
    <font>
      <b/>
      <sz val="11"/>
      <color rgb="FF000000"/>
      <name val="Calibri"/>
      <family val="2"/>
      <charset val="1"/>
    </font>
    <font>
      <b/>
      <sz val="11"/>
      <name val="Calibri"/>
      <family val="2"/>
      <charset val="1"/>
    </font>
    <font>
      <sz val="11"/>
      <color rgb="FFFF0000"/>
      <name val="Calibri"/>
      <family val="2"/>
      <charset val="1"/>
    </font>
    <font>
      <i/>
      <sz val="11"/>
      <name val="Calibri"/>
      <family val="2"/>
      <charset val="1"/>
    </font>
    <font>
      <sz val="9"/>
      <color rgb="FF000000"/>
      <name val="Tahoma"/>
      <family val="2"/>
      <charset val="1"/>
    </font>
    <font>
      <b/>
      <sz val="11"/>
      <color theme="0"/>
      <name val="Calibri"/>
      <family val="2"/>
    </font>
    <font>
      <sz val="11"/>
      <name val="Calibri"/>
      <family val="2"/>
    </font>
    <font>
      <b/>
      <sz val="11"/>
      <name val="Calibri"/>
      <family val="2"/>
    </font>
    <font>
      <b/>
      <sz val="18"/>
      <color theme="1"/>
      <name val="Calibri"/>
      <family val="2"/>
      <scheme val="minor"/>
    </font>
    <font>
      <b/>
      <sz val="11"/>
      <color theme="1"/>
      <name val="Calibri"/>
      <family val="2"/>
      <scheme val="minor"/>
    </font>
    <font>
      <b/>
      <sz val="11"/>
      <color rgb="FF000000"/>
      <name val="Calibri"/>
      <family val="2"/>
    </font>
    <font>
      <b/>
      <sz val="11"/>
      <color theme="1"/>
      <name val="Calibri"/>
      <family val="2"/>
      <charset val="1"/>
    </font>
    <font>
      <b/>
      <sz val="11"/>
      <color indexed="55"/>
      <name val="Calibri"/>
      <family val="2"/>
    </font>
    <font>
      <sz val="11"/>
      <color rgb="FF000000"/>
      <name val="Calibri"/>
      <family val="2"/>
    </font>
    <font>
      <sz val="11"/>
      <color indexed="55"/>
      <name val="Calibri"/>
      <family val="2"/>
    </font>
  </fonts>
  <fills count="7">
    <fill>
      <patternFill patternType="none"/>
    </fill>
    <fill>
      <patternFill patternType="gray125"/>
    </fill>
    <fill>
      <patternFill patternType="solid">
        <fgColor rgb="FFD9D9D9"/>
        <bgColor rgb="FFC0C0C0"/>
      </patternFill>
    </fill>
    <fill>
      <patternFill patternType="solid">
        <fgColor rgb="FFFFFFFF"/>
        <bgColor rgb="FFFFFFCC"/>
      </patternFill>
    </fill>
    <fill>
      <patternFill patternType="solid">
        <fgColor theme="1"/>
        <bgColor indexed="64"/>
      </patternFill>
    </fill>
    <fill>
      <patternFill patternType="solid">
        <fgColor theme="0"/>
        <bgColor rgb="FF003300"/>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0">
    <xf numFmtId="0" fontId="0" fillId="0" borderId="0" xfId="0"/>
    <xf numFmtId="0" fontId="0" fillId="0" borderId="0" xfId="0" applyAlignment="1">
      <alignment wrapText="1"/>
    </xf>
    <xf numFmtId="0" fontId="2" fillId="0" borderId="0" xfId="0" applyFont="1"/>
    <xf numFmtId="0" fontId="0" fillId="0" borderId="1" xfId="0" applyFont="1" applyBorder="1" applyAlignment="1">
      <alignment horizontal="center" vertical="center"/>
    </xf>
    <xf numFmtId="0" fontId="3" fillId="2" borderId="1" xfId="0" applyFont="1" applyFill="1" applyBorder="1" applyAlignment="1">
      <alignment horizontal="left" vertical="center"/>
    </xf>
    <xf numFmtId="0" fontId="0" fillId="2" borderId="1" xfId="0" applyFill="1" applyBorder="1" applyAlignment="1">
      <alignment horizontal="left" vertical="center" wrapText="1"/>
    </xf>
    <xf numFmtId="0" fontId="0" fillId="2" borderId="1" xfId="0" applyFill="1" applyBorder="1" applyAlignment="1">
      <alignment horizontal="left" vertical="center"/>
    </xf>
    <xf numFmtId="0" fontId="0" fillId="2" borderId="1" xfId="0" applyFont="1" applyFill="1" applyBorder="1" applyAlignment="1">
      <alignment horizontal="center" vertical="center"/>
    </xf>
    <xf numFmtId="0" fontId="2" fillId="2" borderId="1" xfId="0" applyFont="1" applyFill="1" applyBorder="1" applyAlignment="1">
      <alignment horizontal="left" vertical="center"/>
    </xf>
    <xf numFmtId="0" fontId="3" fillId="2" borderId="1" xfId="0" applyFont="1" applyFill="1" applyBorder="1" applyAlignment="1">
      <alignment horizontal="center" vertical="center"/>
    </xf>
    <xf numFmtId="0" fontId="0" fillId="3" borderId="1" xfId="0" applyFont="1" applyFill="1" applyBorder="1" applyAlignment="1">
      <alignment horizontal="center" vertical="center"/>
    </xf>
    <xf numFmtId="0" fontId="0" fillId="0" borderId="1" xfId="0" applyFont="1" applyBorder="1" applyAlignment="1">
      <alignment horizontal="left" vertical="center" wrapText="1"/>
    </xf>
    <xf numFmtId="0" fontId="2" fillId="3" borderId="1" xfId="0" applyFont="1" applyFill="1" applyBorder="1" applyAlignment="1">
      <alignment horizontal="center" vertical="center" wrapText="1"/>
    </xf>
    <xf numFmtId="2" fontId="0" fillId="3" borderId="1" xfId="0" applyNumberFormat="1" applyFill="1" applyBorder="1" applyAlignment="1">
      <alignment horizontal="center" vertical="center"/>
    </xf>
    <xf numFmtId="0" fontId="2" fillId="3" borderId="1" xfId="0" applyFont="1" applyFill="1" applyBorder="1" applyAlignment="1">
      <alignment horizontal="center" vertical="center"/>
    </xf>
    <xf numFmtId="0" fontId="0" fillId="3" borderId="1" xfId="0" applyFont="1" applyFill="1" applyBorder="1" applyAlignment="1">
      <alignment horizontal="left" vertical="center" wrapText="1"/>
    </xf>
    <xf numFmtId="0" fontId="3" fillId="2" borderId="1" xfId="0" applyFont="1" applyFill="1" applyBorder="1" applyAlignment="1">
      <alignment vertical="center" wrapText="1"/>
    </xf>
    <xf numFmtId="0" fontId="3" fillId="2" borderId="1" xfId="0" applyFont="1" applyFill="1" applyBorder="1" applyAlignment="1">
      <alignment horizontal="center" vertical="center" wrapText="1"/>
    </xf>
    <xf numFmtId="0" fontId="4" fillId="2" borderId="1" xfId="0" applyFont="1" applyFill="1" applyBorder="1" applyAlignment="1">
      <alignment horizontal="center" vertical="center"/>
    </xf>
    <xf numFmtId="0" fontId="0" fillId="3" borderId="1" xfId="0" applyFont="1" applyFill="1" applyBorder="1" applyAlignment="1">
      <alignment vertical="center" wrapText="1"/>
    </xf>
    <xf numFmtId="1" fontId="0" fillId="3" borderId="1" xfId="0" applyNumberFormat="1" applyFill="1" applyBorder="1" applyAlignment="1">
      <alignment horizontal="center" vertical="center"/>
    </xf>
    <xf numFmtId="0" fontId="0" fillId="0" borderId="0" xfId="0" applyAlignment="1"/>
    <xf numFmtId="0" fontId="0" fillId="2" borderId="1" xfId="0" applyFill="1" applyBorder="1" applyAlignment="1">
      <alignment vertical="center" wrapText="1"/>
    </xf>
    <xf numFmtId="0" fontId="0" fillId="2" borderId="1" xfId="0" applyFill="1" applyBorder="1" applyAlignment="1">
      <alignment horizontal="center" vertical="center" wrapText="1"/>
    </xf>
    <xf numFmtId="0" fontId="2" fillId="2" borderId="1" xfId="0" applyFont="1" applyFill="1" applyBorder="1" applyAlignment="1">
      <alignment horizontal="center" vertical="center"/>
    </xf>
    <xf numFmtId="0" fontId="0" fillId="2" borderId="1" xfId="0" applyFill="1" applyBorder="1" applyAlignment="1">
      <alignment horizontal="center" vertical="center"/>
    </xf>
    <xf numFmtId="0" fontId="2" fillId="3" borderId="1" xfId="0" applyFont="1" applyFill="1" applyBorder="1" applyAlignment="1">
      <alignment vertical="center" wrapText="1"/>
    </xf>
    <xf numFmtId="0" fontId="5" fillId="0" borderId="0" xfId="0" applyFont="1"/>
    <xf numFmtId="0" fontId="4" fillId="2" borderId="1" xfId="0" applyFont="1" applyFill="1" applyBorder="1" applyAlignment="1">
      <alignment vertical="center"/>
    </xf>
    <xf numFmtId="0" fontId="4" fillId="2" borderId="1" xfId="0" applyFont="1" applyFill="1" applyBorder="1" applyAlignment="1">
      <alignment vertical="center" wrapText="1"/>
    </xf>
    <xf numFmtId="2" fontId="0" fillId="3" borderId="1" xfId="0" applyNumberFormat="1" applyFont="1" applyFill="1" applyBorder="1" applyAlignment="1">
      <alignment horizontal="center" vertical="center"/>
    </xf>
    <xf numFmtId="2" fontId="2" fillId="3" borderId="1" xfId="0" applyNumberFormat="1" applyFont="1" applyFill="1" applyBorder="1" applyAlignment="1">
      <alignment horizontal="center" vertical="center"/>
    </xf>
    <xf numFmtId="0" fontId="0" fillId="0" borderId="0" xfId="0" applyAlignment="1">
      <alignment horizontal="center"/>
    </xf>
    <xf numFmtId="0" fontId="13" fillId="0" borderId="0" xfId="0" applyFont="1"/>
    <xf numFmtId="0" fontId="13" fillId="0" borderId="0" xfId="0" applyFont="1" applyAlignment="1">
      <alignment horizontal="right"/>
    </xf>
    <xf numFmtId="0" fontId="12" fillId="0" borderId="0" xfId="0" applyFont="1" applyAlignment="1">
      <alignment horizontal="center"/>
    </xf>
    <xf numFmtId="0" fontId="12" fillId="6" borderId="0" xfId="0" applyFont="1" applyFill="1"/>
    <xf numFmtId="0" fontId="13" fillId="2" borderId="1" xfId="0" applyFont="1" applyFill="1" applyBorder="1" applyAlignment="1">
      <alignment horizontal="left" vertical="center"/>
    </xf>
    <xf numFmtId="0" fontId="15" fillId="0" borderId="0" xfId="0" applyFont="1"/>
    <xf numFmtId="0" fontId="16" fillId="3" borderId="1" xfId="0" applyFont="1" applyFill="1" applyBorder="1" applyAlignment="1">
      <alignment horizontal="center" vertical="center"/>
    </xf>
    <xf numFmtId="0" fontId="17" fillId="3" borderId="1" xfId="0" applyFont="1" applyFill="1" applyBorder="1" applyAlignment="1">
      <alignment horizontal="center" vertical="center"/>
    </xf>
    <xf numFmtId="0" fontId="0" fillId="0" borderId="0" xfId="0" applyAlignment="1">
      <alignment horizontal="center"/>
    </xf>
    <xf numFmtId="0" fontId="4" fillId="2" borderId="1" xfId="0" applyFont="1" applyFill="1" applyBorder="1" applyAlignment="1">
      <alignment horizontal="left" vertical="center"/>
    </xf>
    <xf numFmtId="0" fontId="8" fillId="4" borderId="1" xfId="0" applyFont="1" applyFill="1" applyBorder="1" applyAlignment="1">
      <alignment horizontal="center" vertical="center" wrapText="1"/>
    </xf>
    <xf numFmtId="0" fontId="8" fillId="4" borderId="1" xfId="0" applyFont="1" applyFill="1" applyBorder="1" applyAlignment="1">
      <alignment vertical="center" wrapText="1"/>
    </xf>
    <xf numFmtId="0" fontId="0" fillId="0" borderId="0" xfId="0" applyAlignment="1">
      <alignment horizontal="left" wrapText="1"/>
    </xf>
    <xf numFmtId="0" fontId="0" fillId="0" borderId="0" xfId="0" applyAlignment="1">
      <alignment horizontal="center" wrapText="1"/>
    </xf>
    <xf numFmtId="0" fontId="1" fillId="0" borderId="0" xfId="0" applyFont="1" applyAlignment="1">
      <alignment horizontal="center"/>
    </xf>
    <xf numFmtId="0" fontId="0" fillId="0" borderId="0" xfId="0" applyBorder="1"/>
    <xf numFmtId="0" fontId="8" fillId="4" borderId="1" xfId="0" applyFont="1" applyFill="1" applyBorder="1" applyAlignment="1">
      <alignment horizontal="center" vertical="center"/>
    </xf>
    <xf numFmtId="0" fontId="8" fillId="4" borderId="1" xfId="0" applyFont="1" applyFill="1" applyBorder="1" applyAlignment="1">
      <alignment vertical="center"/>
    </xf>
    <xf numFmtId="0" fontId="2" fillId="0" borderId="0" xfId="0" applyFont="1" applyAlignment="1"/>
    <xf numFmtId="0" fontId="11" fillId="0" borderId="0" xfId="0" applyFont="1" applyBorder="1" applyAlignment="1">
      <alignment horizontal="center" wrapText="1"/>
    </xf>
    <xf numFmtId="0" fontId="0" fillId="0" borderId="0" xfId="0" applyAlignment="1">
      <alignment horizontal="justify"/>
    </xf>
    <xf numFmtId="0" fontId="2" fillId="3" borderId="1" xfId="0" applyFont="1" applyFill="1" applyBorder="1" applyAlignment="1">
      <alignment horizontal="justify" vertical="center" wrapText="1"/>
    </xf>
    <xf numFmtId="0" fontId="0" fillId="0" borderId="0" xfId="0" applyAlignment="1">
      <alignment horizontal="justify" vertical="center" wrapText="1"/>
    </xf>
    <xf numFmtId="0" fontId="16" fillId="0" borderId="0" xfId="0" applyFont="1" applyAlignment="1">
      <alignment horizontal="center"/>
    </xf>
    <xf numFmtId="0" fontId="13" fillId="0" borderId="0" xfId="0" applyFont="1" applyAlignment="1">
      <alignment horizontal="right" vertical="center"/>
    </xf>
    <xf numFmtId="0" fontId="0" fillId="0" borderId="0" xfId="0" applyAlignment="1" applyProtection="1">
      <alignment wrapText="1"/>
      <protection locked="0"/>
    </xf>
    <xf numFmtId="0" fontId="13" fillId="0" borderId="0" xfId="0" applyFont="1" applyAlignment="1">
      <alignment horizontal="right" vertical="center" wrapText="1"/>
    </xf>
    <xf numFmtId="0" fontId="0" fillId="0" borderId="0" xfId="0" applyAlignment="1" applyProtection="1">
      <alignment vertical="center" wrapText="1"/>
      <protection locked="0"/>
    </xf>
    <xf numFmtId="0" fontId="0" fillId="0" borderId="0" xfId="0" applyProtection="1">
      <protection locked="0"/>
    </xf>
    <xf numFmtId="0" fontId="2" fillId="0" borderId="0" xfId="0" applyFont="1" applyProtection="1">
      <protection locked="0"/>
    </xf>
    <xf numFmtId="0" fontId="2" fillId="3" borderId="1" xfId="0" applyFont="1" applyFill="1" applyBorder="1" applyAlignment="1" applyProtection="1">
      <alignment horizontal="center" vertical="center"/>
      <protection locked="0"/>
    </xf>
    <xf numFmtId="1" fontId="2" fillId="3" borderId="1" xfId="0" applyNumberFormat="1" applyFont="1" applyFill="1" applyBorder="1" applyAlignment="1" applyProtection="1">
      <alignment horizontal="center" vertical="center"/>
      <protection locked="0"/>
    </xf>
    <xf numFmtId="0" fontId="0" fillId="0" borderId="0" xfId="0" applyAlignment="1">
      <alignment horizontal="center"/>
    </xf>
    <xf numFmtId="0" fontId="0" fillId="0" borderId="0" xfId="0" applyAlignment="1" applyProtection="1">
      <alignment horizontal="justify" wrapText="1"/>
    </xf>
    <xf numFmtId="0" fontId="13" fillId="6" borderId="0" xfId="0" applyFont="1" applyFill="1"/>
    <xf numFmtId="0" fontId="11" fillId="0" borderId="0" xfId="0" applyFont="1" applyBorder="1" applyAlignment="1">
      <alignment horizontal="center" wrapText="1"/>
    </xf>
    <xf numFmtId="0" fontId="10" fillId="6" borderId="0" xfId="0" applyFont="1" applyFill="1" applyAlignment="1">
      <alignment horizontal="left" wrapText="1"/>
    </xf>
    <xf numFmtId="0" fontId="0" fillId="0" borderId="1" xfId="0" applyFont="1" applyBorder="1" applyAlignment="1">
      <alignment horizontal="left" vertical="center" wrapText="1"/>
    </xf>
    <xf numFmtId="0" fontId="8" fillId="4" borderId="1" xfId="0" applyFont="1" applyFill="1" applyBorder="1" applyAlignment="1">
      <alignment vertical="center"/>
    </xf>
    <xf numFmtId="0" fontId="14" fillId="6" borderId="1" xfId="0" applyFont="1" applyFill="1" applyBorder="1" applyAlignment="1">
      <alignment horizontal="left" vertical="center"/>
    </xf>
    <xf numFmtId="0" fontId="4" fillId="2" borderId="1" xfId="0" applyFont="1" applyFill="1" applyBorder="1" applyAlignment="1">
      <alignment horizontal="left" vertical="center"/>
    </xf>
    <xf numFmtId="0" fontId="4" fillId="5" borderId="1" xfId="0" applyFont="1" applyFill="1" applyBorder="1" applyAlignment="1" applyProtection="1">
      <alignment horizontal="center" vertical="center"/>
      <protection locked="0"/>
    </xf>
    <xf numFmtId="0" fontId="4" fillId="5" borderId="1" xfId="0" applyFont="1" applyFill="1" applyBorder="1" applyAlignment="1">
      <alignment horizontal="center" vertical="center"/>
    </xf>
    <xf numFmtId="2" fontId="3" fillId="0" borderId="1" xfId="0" applyNumberFormat="1" applyFont="1" applyBorder="1" applyAlignment="1">
      <alignment horizontal="center" vertical="center"/>
    </xf>
    <xf numFmtId="0" fontId="4" fillId="5" borderId="1" xfId="0" applyFont="1" applyFill="1" applyBorder="1" applyAlignment="1" applyProtection="1">
      <alignment horizontal="center" vertical="center"/>
    </xf>
    <xf numFmtId="0" fontId="8" fillId="4" borderId="1" xfId="0" applyFont="1" applyFill="1" applyBorder="1" applyAlignment="1">
      <alignment horizontal="center" vertical="center"/>
    </xf>
    <xf numFmtId="0" fontId="9" fillId="5" borderId="1" xfId="0" applyFont="1" applyFill="1" applyBorder="1" applyAlignment="1">
      <alignment horizontal="left" vertical="top" wrapText="1"/>
    </xf>
  </cellXfs>
  <cellStyles count="1">
    <cellStyle name="Normal"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558ED5"/>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161925</xdr:colOff>
      <xdr:row>0</xdr:row>
      <xdr:rowOff>66675</xdr:rowOff>
    </xdr:from>
    <xdr:to>
      <xdr:col>1</xdr:col>
      <xdr:colOff>885825</xdr:colOff>
      <xdr:row>3</xdr:row>
      <xdr:rowOff>409575</xdr:rowOff>
    </xdr:to>
    <xdr:pic>
      <xdr:nvPicPr>
        <xdr:cNvPr id="4" name="Imagem 3" descr="Nova Imagem (1)"/>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2495550" y="66675"/>
          <a:ext cx="723900" cy="914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0</xdr:colOff>
      <xdr:row>45</xdr:row>
      <xdr:rowOff>142875</xdr:rowOff>
    </xdr:to>
    <xdr:sp macro="" textlink="">
      <xdr:nvSpPr>
        <xdr:cNvPr id="102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B37"/>
  <sheetViews>
    <sheetView tabSelected="1" workbookViewId="0">
      <selection activeCell="A14" sqref="A14"/>
    </sheetView>
  </sheetViews>
  <sheetFormatPr defaultRowHeight="15"/>
  <cols>
    <col min="1" max="1" width="35" customWidth="1"/>
    <col min="2" max="2" width="55.28515625" customWidth="1"/>
  </cols>
  <sheetData>
    <row r="1" spans="1:2">
      <c r="A1" s="65"/>
      <c r="B1" s="65"/>
    </row>
    <row r="2" spans="1:2">
      <c r="A2" s="65"/>
      <c r="B2" s="65"/>
    </row>
    <row r="3" spans="1:2">
      <c r="A3" s="65"/>
      <c r="B3" s="65"/>
    </row>
    <row r="4" spans="1:2" ht="33" customHeight="1">
      <c r="A4" s="65"/>
      <c r="B4" s="65"/>
    </row>
    <row r="5" spans="1:2" ht="23.25">
      <c r="A5" s="68" t="s">
        <v>276</v>
      </c>
      <c r="B5" s="68"/>
    </row>
    <row r="6" spans="1:2" ht="23.25">
      <c r="A6" s="52"/>
      <c r="B6" s="52"/>
    </row>
    <row r="7" spans="1:2" ht="15" customHeight="1">
      <c r="A7" s="69" t="s">
        <v>277</v>
      </c>
      <c r="B7" s="69"/>
    </row>
    <row r="8" spans="1:2">
      <c r="A8" s="34" t="s">
        <v>278</v>
      </c>
      <c r="B8" s="61" t="s">
        <v>320</v>
      </c>
    </row>
    <row r="9" spans="1:2">
      <c r="A9" s="34" t="s">
        <v>279</v>
      </c>
      <c r="B9" s="61" t="s">
        <v>292</v>
      </c>
    </row>
    <row r="10" spans="1:2">
      <c r="A10" s="34" t="s">
        <v>300</v>
      </c>
      <c r="B10" s="61" t="s">
        <v>302</v>
      </c>
    </row>
    <row r="11" spans="1:2">
      <c r="A11" s="34" t="s">
        <v>280</v>
      </c>
      <c r="B11" s="61" t="s">
        <v>281</v>
      </c>
    </row>
    <row r="12" spans="1:2">
      <c r="A12" s="34" t="s">
        <v>282</v>
      </c>
      <c r="B12" s="62" t="s">
        <v>321</v>
      </c>
    </row>
    <row r="13" spans="1:2" ht="30">
      <c r="A13" s="57" t="s">
        <v>311</v>
      </c>
      <c r="B13" s="58" t="s">
        <v>312</v>
      </c>
    </row>
    <row r="14" spans="1:2">
      <c r="A14" s="59" t="s">
        <v>323</v>
      </c>
      <c r="B14" s="60" t="s">
        <v>275</v>
      </c>
    </row>
    <row r="16" spans="1:2">
      <c r="A16" s="67" t="s">
        <v>283</v>
      </c>
      <c r="B16" s="67"/>
    </row>
    <row r="17" spans="1:2">
      <c r="A17" s="34" t="s">
        <v>284</v>
      </c>
      <c r="B17" s="61" t="s">
        <v>313</v>
      </c>
    </row>
    <row r="18" spans="1:2">
      <c r="B18" s="61" t="s">
        <v>314</v>
      </c>
    </row>
    <row r="19" spans="1:2">
      <c r="B19" s="61" t="s">
        <v>315</v>
      </c>
    </row>
    <row r="20" spans="1:2">
      <c r="B20" s="61" t="s">
        <v>316</v>
      </c>
    </row>
    <row r="21" spans="1:2">
      <c r="B21" s="61" t="s">
        <v>314</v>
      </c>
    </row>
    <row r="22" spans="1:2">
      <c r="B22" s="61" t="s">
        <v>317</v>
      </c>
    </row>
    <row r="23" spans="1:2">
      <c r="B23" s="61" t="s">
        <v>316</v>
      </c>
    </row>
    <row r="24" spans="1:2">
      <c r="B24" s="61" t="s">
        <v>314</v>
      </c>
    </row>
    <row r="25" spans="1:2">
      <c r="B25" s="61" t="s">
        <v>317</v>
      </c>
    </row>
    <row r="27" spans="1:2">
      <c r="A27" s="34" t="s">
        <v>285</v>
      </c>
      <c r="B27" s="61" t="s">
        <v>318</v>
      </c>
    </row>
    <row r="28" spans="1:2">
      <c r="A28" s="34" t="s">
        <v>286</v>
      </c>
      <c r="B28" s="61" t="s">
        <v>319</v>
      </c>
    </row>
    <row r="29" spans="1:2">
      <c r="A29" s="34" t="s">
        <v>301</v>
      </c>
    </row>
    <row r="30" spans="1:2">
      <c r="B30" t="s">
        <v>290</v>
      </c>
    </row>
    <row r="31" spans="1:2">
      <c r="B31" t="s">
        <v>291</v>
      </c>
    </row>
    <row r="32" spans="1:2">
      <c r="B32" t="s">
        <v>289</v>
      </c>
    </row>
    <row r="33" spans="2:2">
      <c r="B33" t="s">
        <v>288</v>
      </c>
    </row>
    <row r="34" spans="2:2">
      <c r="B34" t="s">
        <v>287</v>
      </c>
    </row>
    <row r="35" spans="2:2">
      <c r="B35" s="66" t="s">
        <v>308</v>
      </c>
    </row>
    <row r="36" spans="2:2">
      <c r="B36" s="66"/>
    </row>
    <row r="37" spans="2:2">
      <c r="B37" s="66"/>
    </row>
  </sheetData>
  <sheetProtection sheet="1" objects="1" scenarios="1"/>
  <mergeCells count="5">
    <mergeCell ref="A1:B4"/>
    <mergeCell ref="B35:B37"/>
    <mergeCell ref="A16:B16"/>
    <mergeCell ref="A5:B5"/>
    <mergeCell ref="A7:B7"/>
  </mergeCells>
  <pageMargins left="0.511811024" right="0.511811024" top="0.78740157499999996" bottom="0.78740157499999996" header="0.31496062000000002" footer="0.31496062000000002"/>
  <pageSetup paperSize="9" orientation="portrait" r:id="rId1"/>
  <drawing r:id="rId2"/>
</worksheet>
</file>

<file path=xl/worksheets/sheet2.xml><?xml version="1.0" encoding="utf-8"?>
<worksheet xmlns="http://schemas.openxmlformats.org/spreadsheetml/2006/main" xmlns:r="http://schemas.openxmlformats.org/officeDocument/2006/relationships">
  <sheetPr>
    <tabColor rgb="FFFFFFFF"/>
    <pageSetUpPr fitToPage="1"/>
  </sheetPr>
  <dimension ref="A1:H133"/>
  <sheetViews>
    <sheetView zoomScaleNormal="100" workbookViewId="0">
      <selection activeCell="D10" sqref="D10"/>
    </sheetView>
  </sheetViews>
  <sheetFormatPr defaultRowHeight="15"/>
  <cols>
    <col min="1" max="1" width="9.140625" style="21"/>
    <col min="2" max="2" width="71.140625" style="1" customWidth="1"/>
    <col min="3" max="3" width="22.85546875" style="46" customWidth="1"/>
    <col min="4" max="4" width="9.140625" style="41"/>
    <col min="5" max="5" width="9.140625" style="41" customWidth="1"/>
    <col min="6" max="6" width="10.28515625" style="51" customWidth="1"/>
    <col min="7" max="7" width="9.140625" style="41"/>
    <col min="8" max="8" width="0" hidden="1" customWidth="1"/>
  </cols>
  <sheetData>
    <row r="1" spans="1:7" ht="15" customHeight="1">
      <c r="A1" s="72" t="s">
        <v>296</v>
      </c>
      <c r="B1" s="72"/>
      <c r="C1" s="72"/>
      <c r="D1" s="72"/>
      <c r="E1" s="72"/>
      <c r="F1" s="72"/>
      <c r="G1" s="72"/>
    </row>
    <row r="2" spans="1:7" ht="15" customHeight="1">
      <c r="A2" s="50" t="s">
        <v>294</v>
      </c>
      <c r="B2" s="44"/>
      <c r="C2" s="44"/>
      <c r="D2" s="50"/>
      <c r="E2" s="50"/>
      <c r="F2" s="78" t="s">
        <v>295</v>
      </c>
      <c r="G2" s="78"/>
    </row>
    <row r="3" spans="1:7" ht="15" customHeight="1">
      <c r="A3" s="79" t="s">
        <v>293</v>
      </c>
      <c r="B3" s="79"/>
      <c r="C3" s="79"/>
      <c r="D3" s="79"/>
      <c r="E3" s="79"/>
      <c r="F3" s="77">
        <f>G9+G14+G30+G47+G111+G104</f>
        <v>0</v>
      </c>
      <c r="G3" s="77"/>
    </row>
    <row r="4" spans="1:7" ht="15" customHeight="1">
      <c r="A4" s="79" t="s">
        <v>297</v>
      </c>
      <c r="B4" s="79"/>
      <c r="C4" s="79"/>
      <c r="D4" s="79"/>
      <c r="E4" s="79"/>
      <c r="F4" s="75">
        <f>G47</f>
        <v>0</v>
      </c>
      <c r="G4" s="75"/>
    </row>
    <row r="5" spans="1:7" ht="64.5" customHeight="1">
      <c r="A5" s="79" t="s">
        <v>322</v>
      </c>
      <c r="B5" s="79"/>
      <c r="C5" s="79"/>
      <c r="D5" s="79"/>
      <c r="E5" s="79"/>
      <c r="F5" s="74" t="s">
        <v>275</v>
      </c>
      <c r="G5" s="74"/>
    </row>
    <row r="6" spans="1:7" ht="15" customHeight="1">
      <c r="A6" s="79" t="s">
        <v>303</v>
      </c>
      <c r="B6" s="79"/>
      <c r="C6" s="79"/>
      <c r="D6" s="79"/>
      <c r="E6" s="79"/>
      <c r="F6" s="74" t="s">
        <v>275</v>
      </c>
      <c r="G6" s="74"/>
    </row>
    <row r="7" spans="1:7" ht="46.5" customHeight="1">
      <c r="A7" s="70" t="s">
        <v>306</v>
      </c>
      <c r="B7" s="70"/>
      <c r="C7" s="70"/>
      <c r="D7" s="70"/>
      <c r="E7" s="70"/>
      <c r="F7" s="76" t="str">
        <f>IF(AND((F3&gt;=700), (F4&gt;=180), (F5="Sim"),(F6="Sim")),"Apto(a)", "Não Apto(a)")</f>
        <v>Não Apto(a)</v>
      </c>
      <c r="G7" s="76"/>
    </row>
    <row r="8" spans="1:7">
      <c r="A8" s="71" t="s">
        <v>0</v>
      </c>
      <c r="B8" s="71"/>
      <c r="C8" s="43" t="s">
        <v>1</v>
      </c>
      <c r="D8" s="49" t="s">
        <v>2</v>
      </c>
      <c r="E8" s="49" t="s">
        <v>3</v>
      </c>
      <c r="F8" s="50" t="s">
        <v>4</v>
      </c>
      <c r="G8" s="49" t="s">
        <v>5</v>
      </c>
    </row>
    <row r="9" spans="1:7">
      <c r="A9" s="37" t="s">
        <v>6</v>
      </c>
      <c r="B9" s="5"/>
      <c r="C9" s="5"/>
      <c r="D9" s="6"/>
      <c r="E9" s="7">
        <v>500</v>
      </c>
      <c r="F9" s="8"/>
      <c r="G9" s="9">
        <f>IF(SUM(G10:G13)&gt;E9,E9,SUM(G10:G13))</f>
        <v>0</v>
      </c>
    </row>
    <row r="10" spans="1:7">
      <c r="A10" s="39" t="s">
        <v>304</v>
      </c>
      <c r="B10" s="11" t="s">
        <v>7</v>
      </c>
      <c r="C10" s="12" t="s">
        <v>8</v>
      </c>
      <c r="D10" s="13">
        <v>0.65</v>
      </c>
      <c r="E10" s="13" t="s">
        <v>9</v>
      </c>
      <c r="F10" s="63">
        <v>0</v>
      </c>
      <c r="G10" s="10">
        <f>D10*F10</f>
        <v>0</v>
      </c>
    </row>
    <row r="11" spans="1:7">
      <c r="A11" s="39" t="s">
        <v>10</v>
      </c>
      <c r="B11" s="15" t="s">
        <v>11</v>
      </c>
      <c r="C11" s="12" t="s">
        <v>8</v>
      </c>
      <c r="D11" s="13">
        <v>0.65</v>
      </c>
      <c r="E11" s="13" t="s">
        <v>9</v>
      </c>
      <c r="F11" s="63">
        <v>0</v>
      </c>
      <c r="G11" s="10">
        <f>D11*F11</f>
        <v>0</v>
      </c>
    </row>
    <row r="12" spans="1:7">
      <c r="A12" s="39" t="s">
        <v>12</v>
      </c>
      <c r="B12" s="15" t="s">
        <v>13</v>
      </c>
      <c r="C12" s="12" t="s">
        <v>8</v>
      </c>
      <c r="D12" s="13">
        <v>0.65</v>
      </c>
      <c r="E12" s="13" t="s">
        <v>9</v>
      </c>
      <c r="F12" s="63">
        <v>0</v>
      </c>
      <c r="G12" s="10">
        <f>D12*F12</f>
        <v>0</v>
      </c>
    </row>
    <row r="13" spans="1:7">
      <c r="A13" s="10" t="s">
        <v>14</v>
      </c>
      <c r="B13" s="15" t="s">
        <v>15</v>
      </c>
      <c r="C13" s="12" t="s">
        <v>8</v>
      </c>
      <c r="D13" s="13">
        <v>0.7</v>
      </c>
      <c r="E13" s="13" t="s">
        <v>9</v>
      </c>
      <c r="F13" s="63">
        <v>0</v>
      </c>
      <c r="G13" s="10">
        <f>D13*F13</f>
        <v>0</v>
      </c>
    </row>
    <row r="14" spans="1:7">
      <c r="A14" s="4" t="s">
        <v>16</v>
      </c>
      <c r="B14" s="16"/>
      <c r="C14" s="17"/>
      <c r="D14" s="9"/>
      <c r="E14" s="7">
        <v>200</v>
      </c>
      <c r="F14" s="18"/>
      <c r="G14" s="9">
        <f>IF(SUM(G15:G29)&gt;E14,E14,SUM(G15:G29))</f>
        <v>0</v>
      </c>
    </row>
    <row r="15" spans="1:7">
      <c r="A15" s="10" t="s">
        <v>17</v>
      </c>
      <c r="B15" s="19" t="s">
        <v>18</v>
      </c>
      <c r="C15" s="12" t="s">
        <v>19</v>
      </c>
      <c r="D15" s="10">
        <v>2</v>
      </c>
      <c r="E15" s="13" t="s">
        <v>9</v>
      </c>
      <c r="F15" s="63">
        <v>0</v>
      </c>
      <c r="G15" s="10">
        <f t="shared" ref="G15:G27" si="0">D15*F15</f>
        <v>0</v>
      </c>
    </row>
    <row r="16" spans="1:7">
      <c r="A16" s="10" t="s">
        <v>20</v>
      </c>
      <c r="B16" s="19" t="s">
        <v>21</v>
      </c>
      <c r="C16" s="12" t="s">
        <v>22</v>
      </c>
      <c r="D16" s="10">
        <v>30</v>
      </c>
      <c r="E16" s="13" t="s">
        <v>9</v>
      </c>
      <c r="F16" s="63">
        <v>0</v>
      </c>
      <c r="G16" s="10">
        <f t="shared" si="0"/>
        <v>0</v>
      </c>
    </row>
    <row r="17" spans="1:7">
      <c r="A17" s="10" t="s">
        <v>23</v>
      </c>
      <c r="B17" s="19" t="s">
        <v>24</v>
      </c>
      <c r="C17" s="12" t="s">
        <v>22</v>
      </c>
      <c r="D17" s="10">
        <v>25</v>
      </c>
      <c r="E17" s="13" t="s">
        <v>9</v>
      </c>
      <c r="F17" s="63">
        <v>0</v>
      </c>
      <c r="G17" s="10">
        <f t="shared" si="0"/>
        <v>0</v>
      </c>
    </row>
    <row r="18" spans="1:7">
      <c r="A18" s="10" t="s">
        <v>25</v>
      </c>
      <c r="B18" s="19" t="s">
        <v>26</v>
      </c>
      <c r="C18" s="12" t="s">
        <v>22</v>
      </c>
      <c r="D18" s="20">
        <v>10</v>
      </c>
      <c r="E18" s="13" t="s">
        <v>9</v>
      </c>
      <c r="F18" s="63">
        <v>0</v>
      </c>
      <c r="G18" s="10">
        <f t="shared" si="0"/>
        <v>0</v>
      </c>
    </row>
    <row r="19" spans="1:7">
      <c r="A19" s="10" t="s">
        <v>27</v>
      </c>
      <c r="B19" s="19" t="s">
        <v>28</v>
      </c>
      <c r="C19" s="12" t="s">
        <v>22</v>
      </c>
      <c r="D19" s="10">
        <v>10</v>
      </c>
      <c r="E19" s="13" t="s">
        <v>9</v>
      </c>
      <c r="F19" s="63">
        <v>0</v>
      </c>
      <c r="G19" s="10">
        <f t="shared" si="0"/>
        <v>0</v>
      </c>
    </row>
    <row r="20" spans="1:7">
      <c r="A20" s="10" t="s">
        <v>29</v>
      </c>
      <c r="B20" s="19" t="s">
        <v>30</v>
      </c>
      <c r="C20" s="12" t="s">
        <v>22</v>
      </c>
      <c r="D20" s="10">
        <v>25</v>
      </c>
      <c r="E20" s="13" t="s">
        <v>9</v>
      </c>
      <c r="F20" s="63">
        <v>0</v>
      </c>
      <c r="G20" s="10">
        <f t="shared" si="0"/>
        <v>0</v>
      </c>
    </row>
    <row r="21" spans="1:7">
      <c r="A21" s="10" t="s">
        <v>31</v>
      </c>
      <c r="B21" s="19" t="s">
        <v>32</v>
      </c>
      <c r="C21" s="12" t="s">
        <v>22</v>
      </c>
      <c r="D21" s="10">
        <v>15</v>
      </c>
      <c r="E21" s="13" t="s">
        <v>9</v>
      </c>
      <c r="F21" s="63">
        <v>0</v>
      </c>
      <c r="G21" s="10">
        <f t="shared" si="0"/>
        <v>0</v>
      </c>
    </row>
    <row r="22" spans="1:7">
      <c r="A22" s="10" t="s">
        <v>33</v>
      </c>
      <c r="B22" s="19" t="s">
        <v>34</v>
      </c>
      <c r="C22" s="12" t="s">
        <v>22</v>
      </c>
      <c r="D22" s="10">
        <v>10</v>
      </c>
      <c r="E22" s="13" t="s">
        <v>9</v>
      </c>
      <c r="F22" s="63">
        <v>0</v>
      </c>
      <c r="G22" s="10">
        <f t="shared" si="0"/>
        <v>0</v>
      </c>
    </row>
    <row r="23" spans="1:7" s="21" customFormat="1">
      <c r="A23" s="10" t="s">
        <v>35</v>
      </c>
      <c r="B23" s="19" t="s">
        <v>36</v>
      </c>
      <c r="C23" s="12" t="s">
        <v>22</v>
      </c>
      <c r="D23" s="10">
        <v>10</v>
      </c>
      <c r="E23" s="13" t="s">
        <v>9</v>
      </c>
      <c r="F23" s="63">
        <v>0</v>
      </c>
      <c r="G23" s="10">
        <f t="shared" si="0"/>
        <v>0</v>
      </c>
    </row>
    <row r="24" spans="1:7" ht="30">
      <c r="A24" s="10" t="s">
        <v>37</v>
      </c>
      <c r="B24" s="19" t="s">
        <v>38</v>
      </c>
      <c r="C24" s="12" t="s">
        <v>39</v>
      </c>
      <c r="D24" s="10">
        <v>15</v>
      </c>
      <c r="E24" s="13" t="s">
        <v>9</v>
      </c>
      <c r="F24" s="63">
        <v>0</v>
      </c>
      <c r="G24" s="10">
        <f t="shared" si="0"/>
        <v>0</v>
      </c>
    </row>
    <row r="25" spans="1:7" ht="30">
      <c r="A25" s="40" t="s">
        <v>40</v>
      </c>
      <c r="B25" s="19" t="s">
        <v>41</v>
      </c>
      <c r="C25" s="12" t="s">
        <v>39</v>
      </c>
      <c r="D25" s="10">
        <v>6</v>
      </c>
      <c r="E25" s="13" t="s">
        <v>9</v>
      </c>
      <c r="F25" s="63">
        <v>0</v>
      </c>
      <c r="G25" s="10">
        <f t="shared" si="0"/>
        <v>0</v>
      </c>
    </row>
    <row r="26" spans="1:7">
      <c r="A26" s="40" t="s">
        <v>42</v>
      </c>
      <c r="B26" s="19" t="s">
        <v>43</v>
      </c>
      <c r="C26" s="12" t="s">
        <v>39</v>
      </c>
      <c r="D26" s="10">
        <v>20</v>
      </c>
      <c r="E26" s="13" t="s">
        <v>9</v>
      </c>
      <c r="F26" s="63">
        <v>0</v>
      </c>
      <c r="G26" s="10">
        <f t="shared" si="0"/>
        <v>0</v>
      </c>
    </row>
    <row r="27" spans="1:7">
      <c r="A27" s="40" t="s">
        <v>305</v>
      </c>
      <c r="B27" s="19" t="s">
        <v>44</v>
      </c>
      <c r="C27" s="12" t="s">
        <v>45</v>
      </c>
      <c r="D27" s="10">
        <v>10</v>
      </c>
      <c r="E27" s="13" t="s">
        <v>9</v>
      </c>
      <c r="F27" s="63">
        <v>0</v>
      </c>
      <c r="G27" s="10">
        <f t="shared" si="0"/>
        <v>0</v>
      </c>
    </row>
    <row r="28" spans="1:7">
      <c r="A28" s="10" t="s">
        <v>46</v>
      </c>
      <c r="B28" s="19" t="s">
        <v>47</v>
      </c>
      <c r="C28" s="12" t="s">
        <v>45</v>
      </c>
      <c r="D28" s="10">
        <v>5</v>
      </c>
      <c r="E28" s="13" t="s">
        <v>9</v>
      </c>
      <c r="F28" s="63">
        <v>0</v>
      </c>
      <c r="G28" s="10">
        <f>D28*F28</f>
        <v>0</v>
      </c>
    </row>
    <row r="29" spans="1:7">
      <c r="A29" s="10" t="s">
        <v>272</v>
      </c>
      <c r="B29" s="19" t="s">
        <v>273</v>
      </c>
      <c r="C29" s="12" t="s">
        <v>274</v>
      </c>
      <c r="D29" s="10">
        <v>2</v>
      </c>
      <c r="E29" s="13" t="s">
        <v>9</v>
      </c>
      <c r="F29" s="63">
        <v>0</v>
      </c>
      <c r="G29" s="10">
        <f>D29*F29</f>
        <v>0</v>
      </c>
    </row>
    <row r="30" spans="1:7">
      <c r="A30" s="42" t="s">
        <v>48</v>
      </c>
      <c r="B30" s="22"/>
      <c r="C30" s="23"/>
      <c r="D30" s="24"/>
      <c r="E30" s="25">
        <v>100</v>
      </c>
      <c r="F30" s="24"/>
      <c r="G30" s="18">
        <f>IF(SUM(G31:G46)&gt;E30,E30,SUM(G31:G46))</f>
        <v>0</v>
      </c>
    </row>
    <row r="31" spans="1:7">
      <c r="A31" s="14" t="s">
        <v>49</v>
      </c>
      <c r="B31" s="26" t="s">
        <v>50</v>
      </c>
      <c r="C31" s="12" t="s">
        <v>51</v>
      </c>
      <c r="D31" s="14">
        <v>20</v>
      </c>
      <c r="E31" s="13" t="s">
        <v>9</v>
      </c>
      <c r="F31" s="63">
        <v>0</v>
      </c>
      <c r="G31" s="10">
        <f t="shared" ref="G31:G46" si="1">D31*F31</f>
        <v>0</v>
      </c>
    </row>
    <row r="32" spans="1:7">
      <c r="A32" s="14" t="s">
        <v>52</v>
      </c>
      <c r="B32" s="26" t="s">
        <v>53</v>
      </c>
      <c r="C32" s="12" t="s">
        <v>51</v>
      </c>
      <c r="D32" s="14">
        <v>5</v>
      </c>
      <c r="E32" s="13" t="s">
        <v>9</v>
      </c>
      <c r="F32" s="63">
        <v>0</v>
      </c>
      <c r="G32" s="10">
        <f t="shared" si="1"/>
        <v>0</v>
      </c>
    </row>
    <row r="33" spans="1:8">
      <c r="A33" s="14" t="s">
        <v>54</v>
      </c>
      <c r="B33" s="54" t="s">
        <v>310</v>
      </c>
      <c r="C33" s="12" t="s">
        <v>55</v>
      </c>
      <c r="D33" s="14">
        <v>10</v>
      </c>
      <c r="E33" s="13" t="s">
        <v>9</v>
      </c>
      <c r="F33" s="63">
        <v>0</v>
      </c>
      <c r="G33" s="10">
        <f t="shared" si="1"/>
        <v>0</v>
      </c>
    </row>
    <row r="34" spans="1:8">
      <c r="A34" s="14" t="s">
        <v>56</v>
      </c>
      <c r="B34" s="54" t="s">
        <v>57</v>
      </c>
      <c r="C34" s="12" t="s">
        <v>58</v>
      </c>
      <c r="D34" s="14">
        <v>10</v>
      </c>
      <c r="E34" s="13" t="s">
        <v>9</v>
      </c>
      <c r="F34" s="63">
        <v>0</v>
      </c>
      <c r="G34" s="10">
        <f t="shared" si="1"/>
        <v>0</v>
      </c>
    </row>
    <row r="35" spans="1:8">
      <c r="A35" s="14" t="s">
        <v>59</v>
      </c>
      <c r="B35" s="54" t="s">
        <v>60</v>
      </c>
      <c r="C35" s="12" t="s">
        <v>51</v>
      </c>
      <c r="D35" s="14">
        <v>25</v>
      </c>
      <c r="E35" s="13" t="s">
        <v>9</v>
      </c>
      <c r="F35" s="63">
        <v>0</v>
      </c>
      <c r="G35" s="10">
        <f t="shared" si="1"/>
        <v>0</v>
      </c>
    </row>
    <row r="36" spans="1:8">
      <c r="A36" s="10" t="s">
        <v>61</v>
      </c>
      <c r="B36" s="26" t="s">
        <v>62</v>
      </c>
      <c r="C36" s="12" t="s">
        <v>51</v>
      </c>
      <c r="D36" s="14">
        <v>20</v>
      </c>
      <c r="E36" s="13" t="s">
        <v>9</v>
      </c>
      <c r="F36" s="63">
        <v>0</v>
      </c>
      <c r="G36" s="10">
        <f t="shared" si="1"/>
        <v>0</v>
      </c>
    </row>
    <row r="37" spans="1:8">
      <c r="A37" s="14" t="s">
        <v>63</v>
      </c>
      <c r="B37" s="26" t="s">
        <v>64</v>
      </c>
      <c r="C37" s="12" t="s">
        <v>51</v>
      </c>
      <c r="D37" s="14">
        <v>15</v>
      </c>
      <c r="E37" s="13" t="s">
        <v>9</v>
      </c>
      <c r="F37" s="63">
        <v>0</v>
      </c>
      <c r="G37" s="10">
        <f t="shared" si="1"/>
        <v>0</v>
      </c>
    </row>
    <row r="38" spans="1:8">
      <c r="A38" s="10" t="s">
        <v>65</v>
      </c>
      <c r="B38" s="26" t="s">
        <v>66</v>
      </c>
      <c r="C38" s="12" t="s">
        <v>51</v>
      </c>
      <c r="D38" s="14">
        <v>10</v>
      </c>
      <c r="E38" s="13" t="s">
        <v>9</v>
      </c>
      <c r="F38" s="63">
        <v>0</v>
      </c>
      <c r="G38" s="10">
        <f t="shared" si="1"/>
        <v>0</v>
      </c>
    </row>
    <row r="39" spans="1:8">
      <c r="A39" s="14" t="s">
        <v>67</v>
      </c>
      <c r="B39" s="26" t="s">
        <v>68</v>
      </c>
      <c r="C39" s="12" t="s">
        <v>51</v>
      </c>
      <c r="D39" s="14">
        <v>5</v>
      </c>
      <c r="E39" s="13" t="s">
        <v>9</v>
      </c>
      <c r="F39" s="63">
        <v>0</v>
      </c>
      <c r="G39" s="10">
        <f t="shared" si="1"/>
        <v>0</v>
      </c>
    </row>
    <row r="40" spans="1:8">
      <c r="A40" s="14" t="s">
        <v>69</v>
      </c>
      <c r="B40" s="26" t="s">
        <v>70</v>
      </c>
      <c r="C40" s="12" t="s">
        <v>51</v>
      </c>
      <c r="D40" s="14">
        <v>10</v>
      </c>
      <c r="E40" s="13" t="s">
        <v>9</v>
      </c>
      <c r="F40" s="63">
        <v>0</v>
      </c>
      <c r="G40" s="10">
        <f t="shared" si="1"/>
        <v>0</v>
      </c>
    </row>
    <row r="41" spans="1:8" s="2" customFormat="1">
      <c r="A41" s="14" t="s">
        <v>71</v>
      </c>
      <c r="B41" s="26" t="s">
        <v>72</v>
      </c>
      <c r="C41" s="12" t="s">
        <v>73</v>
      </c>
      <c r="D41" s="14">
        <v>20</v>
      </c>
      <c r="E41" s="31" t="s">
        <v>9</v>
      </c>
      <c r="F41" s="63">
        <v>0</v>
      </c>
      <c r="G41" s="14">
        <f t="shared" si="1"/>
        <v>0</v>
      </c>
    </row>
    <row r="42" spans="1:8" s="2" customFormat="1">
      <c r="A42" s="14" t="s">
        <v>74</v>
      </c>
      <c r="B42" s="26" t="s">
        <v>75</v>
      </c>
      <c r="C42" s="12" t="s">
        <v>76</v>
      </c>
      <c r="D42" s="14">
        <v>20</v>
      </c>
      <c r="E42" s="31" t="s">
        <v>9</v>
      </c>
      <c r="F42" s="63">
        <v>0</v>
      </c>
      <c r="G42" s="14">
        <f t="shared" si="1"/>
        <v>0</v>
      </c>
    </row>
    <row r="43" spans="1:8">
      <c r="A43" s="14" t="s">
        <v>77</v>
      </c>
      <c r="B43" s="26" t="s">
        <v>78</v>
      </c>
      <c r="C43" s="12" t="s">
        <v>79</v>
      </c>
      <c r="D43" s="14">
        <v>15</v>
      </c>
      <c r="E43" s="13" t="s">
        <v>9</v>
      </c>
      <c r="F43" s="63">
        <v>0</v>
      </c>
      <c r="G43" s="10">
        <f t="shared" si="1"/>
        <v>0</v>
      </c>
    </row>
    <row r="44" spans="1:8">
      <c r="A44" s="10" t="s">
        <v>80</v>
      </c>
      <c r="B44" s="26" t="s">
        <v>81</v>
      </c>
      <c r="C44" s="12" t="s">
        <v>82</v>
      </c>
      <c r="D44" s="14">
        <v>5</v>
      </c>
      <c r="E44" s="13" t="s">
        <v>9</v>
      </c>
      <c r="F44" s="63">
        <v>0</v>
      </c>
      <c r="G44" s="10">
        <f t="shared" si="1"/>
        <v>0</v>
      </c>
    </row>
    <row r="45" spans="1:8">
      <c r="A45" s="10" t="s">
        <v>83</v>
      </c>
      <c r="B45" s="19" t="s">
        <v>84</v>
      </c>
      <c r="C45" s="12" t="s">
        <v>51</v>
      </c>
      <c r="D45" s="14">
        <v>5</v>
      </c>
      <c r="E45" s="13" t="s">
        <v>9</v>
      </c>
      <c r="F45" s="63">
        <v>0</v>
      </c>
      <c r="G45" s="10">
        <f t="shared" si="1"/>
        <v>0</v>
      </c>
    </row>
    <row r="46" spans="1:8">
      <c r="A46" s="10" t="s">
        <v>85</v>
      </c>
      <c r="B46" s="19" t="s">
        <v>86</v>
      </c>
      <c r="C46" s="12" t="s">
        <v>51</v>
      </c>
      <c r="D46" s="10">
        <v>4</v>
      </c>
      <c r="E46" s="13" t="s">
        <v>9</v>
      </c>
      <c r="F46" s="63">
        <v>0</v>
      </c>
      <c r="G46" s="10">
        <f t="shared" si="1"/>
        <v>0</v>
      </c>
    </row>
    <row r="47" spans="1:8">
      <c r="A47" s="4" t="s">
        <v>87</v>
      </c>
      <c r="B47" s="22"/>
      <c r="C47" s="23"/>
      <c r="D47" s="25"/>
      <c r="E47" s="7">
        <v>500</v>
      </c>
      <c r="F47" s="24"/>
      <c r="G47" s="9">
        <f>IF(SUM(G48:G103)&gt;E47,E47,SUM(G48:G103))</f>
        <v>0</v>
      </c>
      <c r="H47" s="48">
        <v>30</v>
      </c>
    </row>
    <row r="48" spans="1:8">
      <c r="A48" s="10" t="s">
        <v>88</v>
      </c>
      <c r="B48" s="19" t="s">
        <v>89</v>
      </c>
      <c r="C48" s="12" t="s">
        <v>90</v>
      </c>
      <c r="D48" s="10">
        <f>$H$47*5*1.6</f>
        <v>240</v>
      </c>
      <c r="E48" s="13" t="s">
        <v>9</v>
      </c>
      <c r="F48" s="63">
        <v>0</v>
      </c>
      <c r="G48" s="10">
        <f t="shared" ref="G48:G55" si="2">D48*F48</f>
        <v>0</v>
      </c>
    </row>
    <row r="49" spans="1:7">
      <c r="A49" s="10" t="s">
        <v>91</v>
      </c>
      <c r="B49" s="19" t="s">
        <v>92</v>
      </c>
      <c r="C49" s="12" t="s">
        <v>90</v>
      </c>
      <c r="D49" s="10">
        <f>$H$47*4*1.6</f>
        <v>192</v>
      </c>
      <c r="E49" s="13" t="s">
        <v>9</v>
      </c>
      <c r="F49" s="63">
        <v>0</v>
      </c>
      <c r="G49" s="10">
        <f t="shared" si="2"/>
        <v>0</v>
      </c>
    </row>
    <row r="50" spans="1:7">
      <c r="A50" s="10" t="s">
        <v>93</v>
      </c>
      <c r="B50" s="19" t="s">
        <v>94</v>
      </c>
      <c r="C50" s="12" t="s">
        <v>90</v>
      </c>
      <c r="D50" s="10">
        <f>$H$47*3.5*1.6</f>
        <v>168</v>
      </c>
      <c r="E50" s="13" t="s">
        <v>9</v>
      </c>
      <c r="F50" s="63">
        <v>0</v>
      </c>
      <c r="G50" s="10">
        <f t="shared" si="2"/>
        <v>0</v>
      </c>
    </row>
    <row r="51" spans="1:7">
      <c r="A51" s="10" t="s">
        <v>95</v>
      </c>
      <c r="B51" s="19" t="s">
        <v>96</v>
      </c>
      <c r="C51" s="12" t="s">
        <v>90</v>
      </c>
      <c r="D51" s="10">
        <f>$H$47*3*1.6</f>
        <v>144</v>
      </c>
      <c r="E51" s="13" t="s">
        <v>9</v>
      </c>
      <c r="F51" s="63">
        <v>0</v>
      </c>
      <c r="G51" s="10">
        <f t="shared" si="2"/>
        <v>0</v>
      </c>
    </row>
    <row r="52" spans="1:7">
      <c r="A52" s="10" t="s">
        <v>97</v>
      </c>
      <c r="B52" s="19" t="s">
        <v>98</v>
      </c>
      <c r="C52" s="12" t="s">
        <v>90</v>
      </c>
      <c r="D52" s="10">
        <f>$H$47*2.5*1.6</f>
        <v>120</v>
      </c>
      <c r="E52" s="13" t="s">
        <v>9</v>
      </c>
      <c r="F52" s="63">
        <v>0</v>
      </c>
      <c r="G52" s="10">
        <f t="shared" si="2"/>
        <v>0</v>
      </c>
    </row>
    <row r="53" spans="1:7">
      <c r="A53" s="10" t="s">
        <v>99</v>
      </c>
      <c r="B53" s="19" t="s">
        <v>100</v>
      </c>
      <c r="C53" s="12" t="s">
        <v>90</v>
      </c>
      <c r="D53" s="10">
        <f>$H$47*2*1.6</f>
        <v>96</v>
      </c>
      <c r="E53" s="13" t="s">
        <v>9</v>
      </c>
      <c r="F53" s="63">
        <v>0</v>
      </c>
      <c r="G53" s="10">
        <f t="shared" si="2"/>
        <v>0</v>
      </c>
    </row>
    <row r="54" spans="1:7">
      <c r="A54" s="10" t="s">
        <v>101</v>
      </c>
      <c r="B54" s="19" t="s">
        <v>102</v>
      </c>
      <c r="C54" s="12" t="s">
        <v>90</v>
      </c>
      <c r="D54" s="10">
        <f>$H$47*1.5*1.6</f>
        <v>72</v>
      </c>
      <c r="E54" s="13" t="s">
        <v>9</v>
      </c>
      <c r="F54" s="63">
        <v>0</v>
      </c>
      <c r="G54" s="10">
        <f t="shared" si="2"/>
        <v>0</v>
      </c>
    </row>
    <row r="55" spans="1:7">
      <c r="A55" s="10" t="s">
        <v>103</v>
      </c>
      <c r="B55" s="19" t="s">
        <v>104</v>
      </c>
      <c r="C55" s="12" t="s">
        <v>90</v>
      </c>
      <c r="D55" s="10">
        <f>$H$47*0.5*1.6</f>
        <v>24</v>
      </c>
      <c r="E55" s="13" t="s">
        <v>9</v>
      </c>
      <c r="F55" s="63">
        <v>0</v>
      </c>
      <c r="G55" s="10">
        <f t="shared" si="2"/>
        <v>0</v>
      </c>
    </row>
    <row r="56" spans="1:7">
      <c r="A56" s="10" t="s">
        <v>105</v>
      </c>
      <c r="B56" s="19" t="s">
        <v>106</v>
      </c>
      <c r="C56" s="12" t="s">
        <v>90</v>
      </c>
      <c r="D56" s="10">
        <f>$H$47*1*1.6</f>
        <v>48</v>
      </c>
      <c r="E56" s="13" t="s">
        <v>9</v>
      </c>
      <c r="F56" s="63">
        <v>0</v>
      </c>
      <c r="G56" s="10">
        <f>IF(D56*F56&gt;E56,E56,D56*F56)</f>
        <v>0</v>
      </c>
    </row>
    <row r="57" spans="1:7">
      <c r="A57" s="10" t="s">
        <v>107</v>
      </c>
      <c r="B57" s="19" t="s">
        <v>108</v>
      </c>
      <c r="C57" s="12" t="s">
        <v>90</v>
      </c>
      <c r="D57" s="10">
        <f>$H$47*0.5*1.6</f>
        <v>24</v>
      </c>
      <c r="E57" s="13" t="s">
        <v>9</v>
      </c>
      <c r="F57" s="63">
        <v>0</v>
      </c>
      <c r="G57" s="10">
        <f>IF(D57*F57&gt;E57,E57,D57*F57)</f>
        <v>0</v>
      </c>
    </row>
    <row r="58" spans="1:7" s="1" customFormat="1">
      <c r="A58" s="10" t="s">
        <v>109</v>
      </c>
      <c r="B58" s="19" t="s">
        <v>110</v>
      </c>
      <c r="C58" s="12" t="s">
        <v>111</v>
      </c>
      <c r="D58" s="10">
        <f>$H$47*0.5*1.6</f>
        <v>24</v>
      </c>
      <c r="E58" s="13" t="s">
        <v>9</v>
      </c>
      <c r="F58" s="63">
        <v>0</v>
      </c>
      <c r="G58" s="10">
        <f>IF(D58*F58&gt;E58,E58,D58*F58)</f>
        <v>0</v>
      </c>
    </row>
    <row r="59" spans="1:7" s="21" customFormat="1" ht="15" customHeight="1">
      <c r="A59" s="10" t="s">
        <v>112</v>
      </c>
      <c r="B59" s="19" t="s">
        <v>113</v>
      </c>
      <c r="C59" s="12" t="s">
        <v>111</v>
      </c>
      <c r="D59" s="10">
        <f>$H$47*0.3*1.6</f>
        <v>14.4</v>
      </c>
      <c r="E59" s="13" t="s">
        <v>9</v>
      </c>
      <c r="F59" s="63">
        <v>0</v>
      </c>
      <c r="G59" s="10">
        <f>IF(D59*F59&gt;E59,E59,D59*F59)</f>
        <v>0</v>
      </c>
    </row>
    <row r="60" spans="1:7" s="1" customFormat="1" ht="15" customHeight="1">
      <c r="A60" s="10" t="s">
        <v>114</v>
      </c>
      <c r="B60" s="19" t="s">
        <v>115</v>
      </c>
      <c r="C60" s="12" t="s">
        <v>111</v>
      </c>
      <c r="D60" s="10">
        <f>$H$47*0.2*1.6</f>
        <v>9.6000000000000014</v>
      </c>
      <c r="E60" s="13" t="s">
        <v>9</v>
      </c>
      <c r="F60" s="63">
        <v>0</v>
      </c>
      <c r="G60" s="10">
        <f>IF(D60*F60&gt;E60,E60,D60*F60)</f>
        <v>0</v>
      </c>
    </row>
    <row r="61" spans="1:7" ht="15" customHeight="1">
      <c r="A61" s="10" t="s">
        <v>116</v>
      </c>
      <c r="B61" s="19" t="s">
        <v>117</v>
      </c>
      <c r="C61" s="12" t="s">
        <v>90</v>
      </c>
      <c r="D61" s="10">
        <f>$H$47*10</f>
        <v>300</v>
      </c>
      <c r="E61" s="13" t="s">
        <v>9</v>
      </c>
      <c r="F61" s="63">
        <v>0</v>
      </c>
      <c r="G61" s="10">
        <f t="shared" ref="G61:G81" si="3">D61*F61</f>
        <v>0</v>
      </c>
    </row>
    <row r="62" spans="1:7">
      <c r="A62" s="10" t="s">
        <v>118</v>
      </c>
      <c r="B62" s="19" t="s">
        <v>119</v>
      </c>
      <c r="C62" s="12" t="s">
        <v>90</v>
      </c>
      <c r="D62" s="10">
        <f>$H$47*8</f>
        <v>240</v>
      </c>
      <c r="E62" s="13" t="s">
        <v>9</v>
      </c>
      <c r="F62" s="63">
        <v>0</v>
      </c>
      <c r="G62" s="10">
        <f t="shared" si="3"/>
        <v>0</v>
      </c>
    </row>
    <row r="63" spans="1:7">
      <c r="A63" s="10" t="s">
        <v>120</v>
      </c>
      <c r="B63" s="19" t="s">
        <v>121</v>
      </c>
      <c r="C63" s="12" t="s">
        <v>90</v>
      </c>
      <c r="D63" s="10">
        <f>$H$47*6</f>
        <v>180</v>
      </c>
      <c r="E63" s="13" t="s">
        <v>9</v>
      </c>
      <c r="F63" s="63">
        <v>0</v>
      </c>
      <c r="G63" s="10">
        <f t="shared" si="3"/>
        <v>0</v>
      </c>
    </row>
    <row r="64" spans="1:7">
      <c r="A64" s="10" t="s">
        <v>122</v>
      </c>
      <c r="B64" s="19" t="s">
        <v>123</v>
      </c>
      <c r="C64" s="12" t="s">
        <v>90</v>
      </c>
      <c r="D64" s="10">
        <f>$H$47*5</f>
        <v>150</v>
      </c>
      <c r="E64" s="13" t="s">
        <v>9</v>
      </c>
      <c r="F64" s="63">
        <v>0</v>
      </c>
      <c r="G64" s="10">
        <f t="shared" si="3"/>
        <v>0</v>
      </c>
    </row>
    <row r="65" spans="1:7">
      <c r="A65" s="10" t="s">
        <v>124</v>
      </c>
      <c r="B65" s="19" t="s">
        <v>125</v>
      </c>
      <c r="C65" s="12" t="s">
        <v>90</v>
      </c>
      <c r="D65" s="10">
        <f>$H$47*4</f>
        <v>120</v>
      </c>
      <c r="E65" s="13" t="s">
        <v>9</v>
      </c>
      <c r="F65" s="63">
        <v>0</v>
      </c>
      <c r="G65" s="10">
        <f t="shared" si="3"/>
        <v>0</v>
      </c>
    </row>
    <row r="66" spans="1:7">
      <c r="A66" s="10" t="s">
        <v>126</v>
      </c>
      <c r="B66" s="19" t="s">
        <v>127</v>
      </c>
      <c r="C66" s="12" t="s">
        <v>90</v>
      </c>
      <c r="D66" s="10">
        <f>$H$47*3</f>
        <v>90</v>
      </c>
      <c r="E66" s="13" t="s">
        <v>9</v>
      </c>
      <c r="F66" s="63">
        <v>0</v>
      </c>
      <c r="G66" s="10">
        <f t="shared" si="3"/>
        <v>0</v>
      </c>
    </row>
    <row r="67" spans="1:7">
      <c r="A67" s="10" t="s">
        <v>128</v>
      </c>
      <c r="B67" s="19" t="s">
        <v>129</v>
      </c>
      <c r="C67" s="12" t="s">
        <v>90</v>
      </c>
      <c r="D67" s="10">
        <f>$H$47*2</f>
        <v>60</v>
      </c>
      <c r="E67" s="13" t="s">
        <v>9</v>
      </c>
      <c r="F67" s="63">
        <v>0</v>
      </c>
      <c r="G67" s="10">
        <f t="shared" si="3"/>
        <v>0</v>
      </c>
    </row>
    <row r="68" spans="1:7">
      <c r="A68" s="10" t="s">
        <v>130</v>
      </c>
      <c r="B68" s="19" t="s">
        <v>131</v>
      </c>
      <c r="C68" s="12" t="s">
        <v>90</v>
      </c>
      <c r="D68" s="10">
        <f>$H$47*0.5</f>
        <v>15</v>
      </c>
      <c r="E68" s="13" t="s">
        <v>9</v>
      </c>
      <c r="F68" s="63">
        <v>0</v>
      </c>
      <c r="G68" s="10">
        <f t="shared" si="3"/>
        <v>0</v>
      </c>
    </row>
    <row r="69" spans="1:7">
      <c r="A69" s="10" t="s">
        <v>132</v>
      </c>
      <c r="B69" s="19" t="s">
        <v>133</v>
      </c>
      <c r="C69" s="12" t="s">
        <v>90</v>
      </c>
      <c r="D69" s="10">
        <f>$H$47*0.5</f>
        <v>15</v>
      </c>
      <c r="E69" s="13" t="s">
        <v>9</v>
      </c>
      <c r="F69" s="63">
        <v>0</v>
      </c>
      <c r="G69" s="10">
        <f t="shared" si="3"/>
        <v>0</v>
      </c>
    </row>
    <row r="70" spans="1:7">
      <c r="A70" s="10" t="s">
        <v>134</v>
      </c>
      <c r="B70" s="19" t="s">
        <v>135</v>
      </c>
      <c r="C70" s="12" t="s">
        <v>136</v>
      </c>
      <c r="D70" s="10">
        <f>$H$47*8</f>
        <v>240</v>
      </c>
      <c r="E70" s="13" t="s">
        <v>9</v>
      </c>
      <c r="F70" s="63">
        <v>0</v>
      </c>
      <c r="G70" s="10">
        <f t="shared" si="3"/>
        <v>0</v>
      </c>
    </row>
    <row r="71" spans="1:7" s="2" customFormat="1">
      <c r="A71" s="14" t="s">
        <v>137</v>
      </c>
      <c r="B71" s="26" t="s">
        <v>138</v>
      </c>
      <c r="C71" s="12" t="s">
        <v>136</v>
      </c>
      <c r="D71" s="14">
        <v>300</v>
      </c>
      <c r="E71" s="31" t="s">
        <v>9</v>
      </c>
      <c r="F71" s="63">
        <v>0</v>
      </c>
      <c r="G71" s="14">
        <f t="shared" si="3"/>
        <v>0</v>
      </c>
    </row>
    <row r="72" spans="1:7">
      <c r="A72" s="10" t="s">
        <v>139</v>
      </c>
      <c r="B72" s="19" t="s">
        <v>140</v>
      </c>
      <c r="C72" s="12" t="s">
        <v>141</v>
      </c>
      <c r="D72" s="10">
        <f>$H$47*3</f>
        <v>90</v>
      </c>
      <c r="E72" s="13" t="s">
        <v>9</v>
      </c>
      <c r="F72" s="63">
        <v>0</v>
      </c>
      <c r="G72" s="10">
        <f t="shared" si="3"/>
        <v>0</v>
      </c>
    </row>
    <row r="73" spans="1:7" ht="15" customHeight="1">
      <c r="A73" s="10" t="s">
        <v>142</v>
      </c>
      <c r="B73" s="19" t="s">
        <v>143</v>
      </c>
      <c r="C73" s="12" t="s">
        <v>144</v>
      </c>
      <c r="D73" s="10">
        <f>$H$47*2</f>
        <v>60</v>
      </c>
      <c r="E73" s="13" t="s">
        <v>9</v>
      </c>
      <c r="F73" s="63">
        <v>0</v>
      </c>
      <c r="G73" s="10">
        <f t="shared" si="3"/>
        <v>0</v>
      </c>
    </row>
    <row r="74" spans="1:7" s="2" customFormat="1" ht="15" customHeight="1">
      <c r="A74" s="14" t="s">
        <v>145</v>
      </c>
      <c r="B74" s="26" t="s">
        <v>146</v>
      </c>
      <c r="C74" s="12" t="s">
        <v>144</v>
      </c>
      <c r="D74" s="14">
        <v>100</v>
      </c>
      <c r="E74" s="31" t="s">
        <v>9</v>
      </c>
      <c r="F74" s="63">
        <v>0</v>
      </c>
      <c r="G74" s="14">
        <f t="shared" si="3"/>
        <v>0</v>
      </c>
    </row>
    <row r="75" spans="1:7" s="2" customFormat="1">
      <c r="A75" s="14" t="s">
        <v>147</v>
      </c>
      <c r="B75" s="26" t="s">
        <v>148</v>
      </c>
      <c r="C75" s="12" t="s">
        <v>149</v>
      </c>
      <c r="D75" s="14">
        <f>$H$47*2</f>
        <v>60</v>
      </c>
      <c r="E75" s="31" t="s">
        <v>9</v>
      </c>
      <c r="F75" s="63">
        <v>0</v>
      </c>
      <c r="G75" s="14">
        <f t="shared" si="3"/>
        <v>0</v>
      </c>
    </row>
    <row r="76" spans="1:7" s="2" customFormat="1" ht="30">
      <c r="A76" s="14" t="s">
        <v>150</v>
      </c>
      <c r="B76" s="26" t="s">
        <v>151</v>
      </c>
      <c r="C76" s="12" t="s">
        <v>152</v>
      </c>
      <c r="D76" s="14">
        <f>$H$47*1</f>
        <v>30</v>
      </c>
      <c r="E76" s="31" t="s">
        <v>9</v>
      </c>
      <c r="F76" s="63">
        <v>0</v>
      </c>
      <c r="G76" s="14">
        <f t="shared" si="3"/>
        <v>0</v>
      </c>
    </row>
    <row r="77" spans="1:7" s="2" customFormat="1" ht="30">
      <c r="A77" s="14" t="s">
        <v>153</v>
      </c>
      <c r="B77" s="26" t="s">
        <v>154</v>
      </c>
      <c r="C77" s="12" t="s">
        <v>152</v>
      </c>
      <c r="D77" s="14">
        <v>50</v>
      </c>
      <c r="E77" s="31" t="s">
        <v>9</v>
      </c>
      <c r="F77" s="63">
        <v>0</v>
      </c>
      <c r="G77" s="14">
        <f t="shared" si="3"/>
        <v>0</v>
      </c>
    </row>
    <row r="78" spans="1:7" ht="30">
      <c r="A78" s="10" t="s">
        <v>155</v>
      </c>
      <c r="B78" s="19" t="s">
        <v>156</v>
      </c>
      <c r="C78" s="12" t="s">
        <v>152</v>
      </c>
      <c r="D78" s="10">
        <f>$H$47*1</f>
        <v>30</v>
      </c>
      <c r="E78" s="13" t="s">
        <v>9</v>
      </c>
      <c r="F78" s="63">
        <v>0</v>
      </c>
      <c r="G78" s="10">
        <f t="shared" si="3"/>
        <v>0</v>
      </c>
    </row>
    <row r="79" spans="1:7" s="27" customFormat="1" ht="30">
      <c r="A79" s="10" t="s">
        <v>157</v>
      </c>
      <c r="B79" s="19" t="s">
        <v>158</v>
      </c>
      <c r="C79" s="12" t="s">
        <v>159</v>
      </c>
      <c r="D79" s="10">
        <v>15</v>
      </c>
      <c r="E79" s="13" t="s">
        <v>9</v>
      </c>
      <c r="F79" s="63">
        <v>0</v>
      </c>
      <c r="G79" s="10">
        <f t="shared" si="3"/>
        <v>0</v>
      </c>
    </row>
    <row r="80" spans="1:7" s="27" customFormat="1" ht="30">
      <c r="A80" s="10" t="s">
        <v>160</v>
      </c>
      <c r="B80" s="19" t="s">
        <v>161</v>
      </c>
      <c r="C80" s="12" t="s">
        <v>159</v>
      </c>
      <c r="D80" s="10">
        <v>30</v>
      </c>
      <c r="E80" s="13" t="s">
        <v>9</v>
      </c>
      <c r="F80" s="63">
        <v>0</v>
      </c>
      <c r="G80" s="10">
        <f t="shared" si="3"/>
        <v>0</v>
      </c>
    </row>
    <row r="81" spans="1:7" s="27" customFormat="1" ht="30">
      <c r="A81" s="10" t="s">
        <v>162</v>
      </c>
      <c r="B81" s="19" t="s">
        <v>163</v>
      </c>
      <c r="C81" s="12" t="s">
        <v>164</v>
      </c>
      <c r="D81" s="10">
        <v>10</v>
      </c>
      <c r="E81" s="13" t="s">
        <v>9</v>
      </c>
      <c r="F81" s="63">
        <v>0</v>
      </c>
      <c r="G81" s="10">
        <f t="shared" si="3"/>
        <v>0</v>
      </c>
    </row>
    <row r="82" spans="1:7" ht="30">
      <c r="A82" s="10" t="s">
        <v>165</v>
      </c>
      <c r="B82" s="19" t="s">
        <v>166</v>
      </c>
      <c r="C82" s="12" t="s">
        <v>309</v>
      </c>
      <c r="D82" s="10">
        <f>$H$47*2</f>
        <v>60</v>
      </c>
      <c r="E82" s="13" t="s">
        <v>9</v>
      </c>
      <c r="F82" s="63">
        <v>0</v>
      </c>
      <c r="G82" s="10">
        <f>IF(D82*F82&gt;E82,E82,D82*F82)</f>
        <v>0</v>
      </c>
    </row>
    <row r="83" spans="1:7">
      <c r="A83" s="10" t="s">
        <v>167</v>
      </c>
      <c r="B83" s="19" t="s">
        <v>168</v>
      </c>
      <c r="C83" s="12" t="s">
        <v>164</v>
      </c>
      <c r="D83" s="10">
        <f>$H$47*8</f>
        <v>240</v>
      </c>
      <c r="E83" s="13" t="s">
        <v>9</v>
      </c>
      <c r="F83" s="63">
        <v>0</v>
      </c>
      <c r="G83" s="10">
        <f>D83*F83</f>
        <v>0</v>
      </c>
    </row>
    <row r="84" spans="1:7">
      <c r="A84" s="10" t="s">
        <v>169</v>
      </c>
      <c r="B84" s="19" t="s">
        <v>170</v>
      </c>
      <c r="C84" s="12" t="s">
        <v>164</v>
      </c>
      <c r="D84" s="10">
        <f>$H$47*2</f>
        <v>60</v>
      </c>
      <c r="E84" s="13" t="s">
        <v>9</v>
      </c>
      <c r="F84" s="63">
        <v>0</v>
      </c>
      <c r="G84" s="10">
        <f>D84*F84</f>
        <v>0</v>
      </c>
    </row>
    <row r="85" spans="1:7">
      <c r="A85" s="10" t="s">
        <v>171</v>
      </c>
      <c r="B85" s="19" t="s">
        <v>172</v>
      </c>
      <c r="C85" s="12" t="s">
        <v>173</v>
      </c>
      <c r="D85" s="10">
        <v>60</v>
      </c>
      <c r="E85" s="13" t="s">
        <v>9</v>
      </c>
      <c r="F85" s="63">
        <v>0</v>
      </c>
      <c r="G85" s="10">
        <f>IF(D85*F85&gt;E85,E85,D85*F85)</f>
        <v>0</v>
      </c>
    </row>
    <row r="86" spans="1:7">
      <c r="A86" s="10" t="s">
        <v>174</v>
      </c>
      <c r="B86" s="19" t="s">
        <v>175</v>
      </c>
      <c r="C86" s="12" t="s">
        <v>164</v>
      </c>
      <c r="D86" s="10">
        <f>$H$47*2</f>
        <v>60</v>
      </c>
      <c r="E86" s="13" t="s">
        <v>9</v>
      </c>
      <c r="F86" s="63">
        <v>0</v>
      </c>
      <c r="G86" s="10">
        <f>IF(D86*F86&gt;E86,E86,D86*F86)</f>
        <v>0</v>
      </c>
    </row>
    <row r="87" spans="1:7">
      <c r="A87" s="10" t="s">
        <v>176</v>
      </c>
      <c r="B87" s="19" t="s">
        <v>177</v>
      </c>
      <c r="C87" s="12" t="s">
        <v>164</v>
      </c>
      <c r="D87" s="10">
        <f>$H$47*2</f>
        <v>60</v>
      </c>
      <c r="E87" s="13" t="s">
        <v>9</v>
      </c>
      <c r="F87" s="63">
        <v>0</v>
      </c>
      <c r="G87" s="10">
        <f>IF(D87*F87&gt;E87,E87,D87*F87)</f>
        <v>0</v>
      </c>
    </row>
    <row r="88" spans="1:7">
      <c r="A88" s="10" t="s">
        <v>178</v>
      </c>
      <c r="B88" s="19" t="s">
        <v>179</v>
      </c>
      <c r="C88" s="12" t="s">
        <v>164</v>
      </c>
      <c r="D88" s="10">
        <f>$H$47*0.2</f>
        <v>6</v>
      </c>
      <c r="E88" s="13" t="s">
        <v>9</v>
      </c>
      <c r="F88" s="63">
        <v>0</v>
      </c>
      <c r="G88" s="10">
        <f>IF(D88*F88&gt;E88,E88,D88*F88)</f>
        <v>0</v>
      </c>
    </row>
    <row r="89" spans="1:7" ht="30">
      <c r="A89" s="10" t="s">
        <v>180</v>
      </c>
      <c r="B89" s="19" t="s">
        <v>181</v>
      </c>
      <c r="C89" s="12" t="s">
        <v>164</v>
      </c>
      <c r="D89" s="10">
        <v>30</v>
      </c>
      <c r="E89" s="13" t="s">
        <v>9</v>
      </c>
      <c r="F89" s="63">
        <v>0</v>
      </c>
      <c r="G89" s="10">
        <f t="shared" ref="G89:G101" si="4">D89*F89</f>
        <v>0</v>
      </c>
    </row>
    <row r="90" spans="1:7">
      <c r="A90" s="10" t="s">
        <v>182</v>
      </c>
      <c r="B90" s="19" t="s">
        <v>183</v>
      </c>
      <c r="C90" s="12" t="s">
        <v>184</v>
      </c>
      <c r="D90" s="10">
        <v>10</v>
      </c>
      <c r="E90" s="13" t="s">
        <v>9</v>
      </c>
      <c r="F90" s="63">
        <v>0</v>
      </c>
      <c r="G90" s="10">
        <f t="shared" si="4"/>
        <v>0</v>
      </c>
    </row>
    <row r="91" spans="1:7" ht="30">
      <c r="A91" s="10" t="s">
        <v>185</v>
      </c>
      <c r="B91" s="19" t="s">
        <v>186</v>
      </c>
      <c r="C91" s="12" t="s">
        <v>187</v>
      </c>
      <c r="D91" s="10">
        <v>15</v>
      </c>
      <c r="E91" s="13" t="s">
        <v>9</v>
      </c>
      <c r="F91" s="63">
        <v>0</v>
      </c>
      <c r="G91" s="10">
        <f t="shared" si="4"/>
        <v>0</v>
      </c>
    </row>
    <row r="92" spans="1:7">
      <c r="A92" s="10" t="s">
        <v>188</v>
      </c>
      <c r="B92" s="19" t="s">
        <v>189</v>
      </c>
      <c r="C92" s="12" t="s">
        <v>187</v>
      </c>
      <c r="D92" s="10">
        <v>10</v>
      </c>
      <c r="E92" s="13" t="s">
        <v>9</v>
      </c>
      <c r="F92" s="63">
        <v>0</v>
      </c>
      <c r="G92" s="10">
        <f t="shared" si="4"/>
        <v>0</v>
      </c>
    </row>
    <row r="93" spans="1:7" ht="60">
      <c r="A93" s="10" t="s">
        <v>190</v>
      </c>
      <c r="B93" s="19" t="s">
        <v>191</v>
      </c>
      <c r="C93" s="12" t="s">
        <v>184</v>
      </c>
      <c r="D93" s="10">
        <v>90</v>
      </c>
      <c r="E93" s="13" t="s">
        <v>9</v>
      </c>
      <c r="F93" s="63">
        <v>0</v>
      </c>
      <c r="G93" s="10">
        <f t="shared" si="4"/>
        <v>0</v>
      </c>
    </row>
    <row r="94" spans="1:7" ht="60">
      <c r="A94" s="10" t="s">
        <v>192</v>
      </c>
      <c r="B94" s="19" t="s">
        <v>193</v>
      </c>
      <c r="C94" s="12" t="s">
        <v>184</v>
      </c>
      <c r="D94" s="10">
        <v>60</v>
      </c>
      <c r="E94" s="13" t="s">
        <v>9</v>
      </c>
      <c r="F94" s="63">
        <v>0</v>
      </c>
      <c r="G94" s="10">
        <f t="shared" si="4"/>
        <v>0</v>
      </c>
    </row>
    <row r="95" spans="1:7" ht="60">
      <c r="A95" s="10" t="s">
        <v>194</v>
      </c>
      <c r="B95" s="19" t="s">
        <v>195</v>
      </c>
      <c r="C95" s="12" t="s">
        <v>184</v>
      </c>
      <c r="D95" s="10">
        <v>60</v>
      </c>
      <c r="E95" s="13" t="s">
        <v>9</v>
      </c>
      <c r="F95" s="63">
        <v>0</v>
      </c>
      <c r="G95" s="10">
        <f t="shared" si="4"/>
        <v>0</v>
      </c>
    </row>
    <row r="96" spans="1:7" ht="60">
      <c r="A96" s="10" t="s">
        <v>196</v>
      </c>
      <c r="B96" s="19" t="s">
        <v>197</v>
      </c>
      <c r="C96" s="12" t="s">
        <v>184</v>
      </c>
      <c r="D96" s="10">
        <v>75</v>
      </c>
      <c r="E96" s="13" t="s">
        <v>9</v>
      </c>
      <c r="F96" s="63">
        <v>0</v>
      </c>
      <c r="G96" s="10">
        <f t="shared" si="4"/>
        <v>0</v>
      </c>
    </row>
    <row r="97" spans="1:7" ht="60">
      <c r="A97" s="10" t="s">
        <v>198</v>
      </c>
      <c r="B97" s="19" t="s">
        <v>199</v>
      </c>
      <c r="C97" s="12" t="s">
        <v>184</v>
      </c>
      <c r="D97" s="10">
        <v>60</v>
      </c>
      <c r="E97" s="13" t="s">
        <v>9</v>
      </c>
      <c r="F97" s="63">
        <v>0</v>
      </c>
      <c r="G97" s="10">
        <f t="shared" si="4"/>
        <v>0</v>
      </c>
    </row>
    <row r="98" spans="1:7" ht="60">
      <c r="A98" s="10" t="s">
        <v>200</v>
      </c>
      <c r="B98" s="19" t="s">
        <v>201</v>
      </c>
      <c r="C98" s="12" t="s">
        <v>184</v>
      </c>
      <c r="D98" s="10">
        <v>45</v>
      </c>
      <c r="E98" s="13" t="s">
        <v>9</v>
      </c>
      <c r="F98" s="63">
        <v>0</v>
      </c>
      <c r="G98" s="10">
        <f t="shared" si="4"/>
        <v>0</v>
      </c>
    </row>
    <row r="99" spans="1:7" ht="30">
      <c r="A99" s="10" t="s">
        <v>202</v>
      </c>
      <c r="B99" s="19" t="s">
        <v>203</v>
      </c>
      <c r="C99" s="12" t="s">
        <v>184</v>
      </c>
      <c r="D99" s="10">
        <v>60</v>
      </c>
      <c r="E99" s="13" t="s">
        <v>9</v>
      </c>
      <c r="F99" s="63">
        <v>0</v>
      </c>
      <c r="G99" s="10">
        <f t="shared" si="4"/>
        <v>0</v>
      </c>
    </row>
    <row r="100" spans="1:7">
      <c r="A100" s="10" t="s">
        <v>204</v>
      </c>
      <c r="B100" s="19" t="s">
        <v>205</v>
      </c>
      <c r="C100" s="12" t="s">
        <v>164</v>
      </c>
      <c r="D100" s="10">
        <v>100</v>
      </c>
      <c r="E100" s="13" t="s">
        <v>9</v>
      </c>
      <c r="F100" s="63">
        <v>0</v>
      </c>
      <c r="G100" s="10">
        <f t="shared" si="4"/>
        <v>0</v>
      </c>
    </row>
    <row r="101" spans="1:7">
      <c r="A101" s="10" t="s">
        <v>206</v>
      </c>
      <c r="B101" s="19" t="s">
        <v>207</v>
      </c>
      <c r="C101" s="12" t="s">
        <v>164</v>
      </c>
      <c r="D101" s="10">
        <v>50</v>
      </c>
      <c r="E101" s="13" t="s">
        <v>9</v>
      </c>
      <c r="F101" s="63">
        <v>0</v>
      </c>
      <c r="G101" s="10">
        <f t="shared" si="4"/>
        <v>0</v>
      </c>
    </row>
    <row r="102" spans="1:7">
      <c r="A102" s="10" t="s">
        <v>208</v>
      </c>
      <c r="B102" s="19" t="s">
        <v>209</v>
      </c>
      <c r="C102" s="12" t="s">
        <v>164</v>
      </c>
      <c r="D102" s="10">
        <v>40</v>
      </c>
      <c r="E102" s="13" t="s">
        <v>9</v>
      </c>
      <c r="F102" s="63">
        <v>0</v>
      </c>
      <c r="G102" s="10">
        <f t="shared" ref="G102" si="5">D102*F102</f>
        <v>0</v>
      </c>
    </row>
    <row r="103" spans="1:7">
      <c r="A103" s="3" t="s">
        <v>210</v>
      </c>
      <c r="B103" s="19" t="s">
        <v>211</v>
      </c>
      <c r="C103" s="12" t="s">
        <v>164</v>
      </c>
      <c r="D103" s="10">
        <v>20</v>
      </c>
      <c r="E103" s="13" t="s">
        <v>9</v>
      </c>
      <c r="F103" s="63">
        <v>0</v>
      </c>
      <c r="G103" s="10">
        <f>D103*F103</f>
        <v>0</v>
      </c>
    </row>
    <row r="104" spans="1:7">
      <c r="A104" s="28" t="s">
        <v>307</v>
      </c>
      <c r="B104" s="29"/>
      <c r="C104" s="29"/>
      <c r="D104" s="28"/>
      <c r="E104" s="7">
        <v>300</v>
      </c>
      <c r="F104" s="28"/>
      <c r="G104" s="18">
        <f>IF(SUM(G105:G110)&gt;E104,E104,SUM(G105:G110))</f>
        <v>0</v>
      </c>
    </row>
    <row r="105" spans="1:7" s="2" customFormat="1" ht="30">
      <c r="A105" s="14" t="s">
        <v>212</v>
      </c>
      <c r="B105" s="26" t="s">
        <v>213</v>
      </c>
      <c r="C105" s="12" t="s">
        <v>214</v>
      </c>
      <c r="D105" s="14">
        <v>100</v>
      </c>
      <c r="E105" s="31" t="s">
        <v>9</v>
      </c>
      <c r="F105" s="63">
        <v>0</v>
      </c>
      <c r="G105" s="14">
        <f t="shared" ref="G105:G110" si="6">D105*F105</f>
        <v>0</v>
      </c>
    </row>
    <row r="106" spans="1:7" s="2" customFormat="1" ht="30">
      <c r="A106" s="14" t="s">
        <v>215</v>
      </c>
      <c r="B106" s="26" t="s">
        <v>216</v>
      </c>
      <c r="C106" s="12" t="s">
        <v>187</v>
      </c>
      <c r="D106" s="14">
        <v>60</v>
      </c>
      <c r="E106" s="31" t="s">
        <v>9</v>
      </c>
      <c r="F106" s="63">
        <v>0</v>
      </c>
      <c r="G106" s="14">
        <f t="shared" si="6"/>
        <v>0</v>
      </c>
    </row>
    <row r="107" spans="1:7" s="2" customFormat="1" ht="30">
      <c r="A107" s="14" t="s">
        <v>217</v>
      </c>
      <c r="B107" s="26" t="s">
        <v>218</v>
      </c>
      <c r="C107" s="12" t="s">
        <v>187</v>
      </c>
      <c r="D107" s="14">
        <v>40</v>
      </c>
      <c r="E107" s="31" t="s">
        <v>9</v>
      </c>
      <c r="F107" s="63">
        <v>0</v>
      </c>
      <c r="G107" s="14">
        <f t="shared" si="6"/>
        <v>0</v>
      </c>
    </row>
    <row r="108" spans="1:7" s="2" customFormat="1">
      <c r="A108" s="14" t="s">
        <v>219</v>
      </c>
      <c r="B108" s="26" t="s">
        <v>220</v>
      </c>
      <c r="C108" s="12" t="s">
        <v>184</v>
      </c>
      <c r="D108" s="14">
        <v>20</v>
      </c>
      <c r="E108" s="31" t="s">
        <v>9</v>
      </c>
      <c r="F108" s="63">
        <v>0</v>
      </c>
      <c r="G108" s="14">
        <f t="shared" si="6"/>
        <v>0</v>
      </c>
    </row>
    <row r="109" spans="1:7" s="2" customFormat="1">
      <c r="A109" s="14" t="s">
        <v>221</v>
      </c>
      <c r="B109" s="26" t="s">
        <v>222</v>
      </c>
      <c r="C109" s="12" t="s">
        <v>82</v>
      </c>
      <c r="D109" s="14">
        <v>20</v>
      </c>
      <c r="E109" s="31" t="s">
        <v>9</v>
      </c>
      <c r="F109" s="63">
        <v>0</v>
      </c>
      <c r="G109" s="14">
        <f t="shared" si="6"/>
        <v>0</v>
      </c>
    </row>
    <row r="110" spans="1:7" s="2" customFormat="1">
      <c r="A110" s="14" t="s">
        <v>223</v>
      </c>
      <c r="B110" s="26" t="s">
        <v>224</v>
      </c>
      <c r="C110" s="12" t="s">
        <v>225</v>
      </c>
      <c r="D110" s="14">
        <v>5</v>
      </c>
      <c r="E110" s="31" t="s">
        <v>9</v>
      </c>
      <c r="F110" s="63">
        <v>0</v>
      </c>
      <c r="G110" s="14">
        <f t="shared" si="6"/>
        <v>0</v>
      </c>
    </row>
    <row r="111" spans="1:7">
      <c r="A111" s="73" t="s">
        <v>226</v>
      </c>
      <c r="B111" s="73"/>
      <c r="C111" s="73"/>
      <c r="D111" s="73"/>
      <c r="E111" s="7">
        <v>500</v>
      </c>
      <c r="F111" s="28"/>
      <c r="G111" s="18">
        <f>IF(SUM(G112:G133)&gt;E111,E111,SUM(G112:G133))</f>
        <v>0</v>
      </c>
    </row>
    <row r="112" spans="1:7">
      <c r="A112" s="14" t="s">
        <v>227</v>
      </c>
      <c r="B112" s="26" t="s">
        <v>228</v>
      </c>
      <c r="C112" s="12" t="s">
        <v>229</v>
      </c>
      <c r="D112" s="14">
        <v>30</v>
      </c>
      <c r="E112" s="30" t="s">
        <v>9</v>
      </c>
      <c r="F112" s="63">
        <v>0</v>
      </c>
      <c r="G112" s="10">
        <f t="shared" ref="G112:G122" si="7">D112*F112</f>
        <v>0</v>
      </c>
    </row>
    <row r="113" spans="1:7">
      <c r="A113" s="14" t="s">
        <v>230</v>
      </c>
      <c r="B113" s="26" t="s">
        <v>231</v>
      </c>
      <c r="C113" s="12" t="s">
        <v>229</v>
      </c>
      <c r="D113" s="14">
        <v>10</v>
      </c>
      <c r="E113" s="30" t="s">
        <v>9</v>
      </c>
      <c r="F113" s="63">
        <v>0</v>
      </c>
      <c r="G113" s="10">
        <f t="shared" si="7"/>
        <v>0</v>
      </c>
    </row>
    <row r="114" spans="1:7">
      <c r="A114" s="14" t="s">
        <v>232</v>
      </c>
      <c r="B114" s="26" t="s">
        <v>233</v>
      </c>
      <c r="C114" s="12" t="s">
        <v>229</v>
      </c>
      <c r="D114" s="14">
        <v>15</v>
      </c>
      <c r="E114" s="30" t="s">
        <v>9</v>
      </c>
      <c r="F114" s="63">
        <v>0</v>
      </c>
      <c r="G114" s="10">
        <f t="shared" si="7"/>
        <v>0</v>
      </c>
    </row>
    <row r="115" spans="1:7">
      <c r="A115" s="14" t="s">
        <v>234</v>
      </c>
      <c r="B115" s="26" t="s">
        <v>235</v>
      </c>
      <c r="C115" s="12" t="s">
        <v>229</v>
      </c>
      <c r="D115" s="14">
        <v>15</v>
      </c>
      <c r="E115" s="30" t="s">
        <v>9</v>
      </c>
      <c r="F115" s="63">
        <v>0</v>
      </c>
      <c r="G115" s="10">
        <f t="shared" si="7"/>
        <v>0</v>
      </c>
    </row>
    <row r="116" spans="1:7">
      <c r="A116" s="14" t="s">
        <v>236</v>
      </c>
      <c r="B116" s="26" t="s">
        <v>237</v>
      </c>
      <c r="C116" s="12" t="s">
        <v>229</v>
      </c>
      <c r="D116" s="14">
        <v>10</v>
      </c>
      <c r="E116" s="30" t="s">
        <v>9</v>
      </c>
      <c r="F116" s="63">
        <v>0</v>
      </c>
      <c r="G116" s="10">
        <f t="shared" si="7"/>
        <v>0</v>
      </c>
    </row>
    <row r="117" spans="1:7">
      <c r="A117" s="14" t="s">
        <v>238</v>
      </c>
      <c r="B117" s="26" t="s">
        <v>239</v>
      </c>
      <c r="C117" s="12" t="s">
        <v>229</v>
      </c>
      <c r="D117" s="14">
        <v>5</v>
      </c>
      <c r="E117" s="30" t="s">
        <v>9</v>
      </c>
      <c r="F117" s="63">
        <v>0</v>
      </c>
      <c r="G117" s="10">
        <f t="shared" si="7"/>
        <v>0</v>
      </c>
    </row>
    <row r="118" spans="1:7">
      <c r="A118" s="14" t="s">
        <v>240</v>
      </c>
      <c r="B118" s="26" t="s">
        <v>241</v>
      </c>
      <c r="C118" s="12" t="s">
        <v>229</v>
      </c>
      <c r="D118" s="14">
        <v>10</v>
      </c>
      <c r="E118" s="30" t="s">
        <v>9</v>
      </c>
      <c r="F118" s="63">
        <v>0</v>
      </c>
      <c r="G118" s="10">
        <f t="shared" si="7"/>
        <v>0</v>
      </c>
    </row>
    <row r="119" spans="1:7">
      <c r="A119" s="14" t="s">
        <v>242</v>
      </c>
      <c r="B119" s="26" t="s">
        <v>243</v>
      </c>
      <c r="C119" s="12" t="s">
        <v>229</v>
      </c>
      <c r="D119" s="14">
        <v>5</v>
      </c>
      <c r="E119" s="30" t="s">
        <v>9</v>
      </c>
      <c r="F119" s="63">
        <v>0</v>
      </c>
      <c r="G119" s="10">
        <f t="shared" si="7"/>
        <v>0</v>
      </c>
    </row>
    <row r="120" spans="1:7">
      <c r="A120" s="14" t="s">
        <v>244</v>
      </c>
      <c r="B120" s="26" t="s">
        <v>245</v>
      </c>
      <c r="C120" s="12" t="s">
        <v>229</v>
      </c>
      <c r="D120" s="14">
        <v>10</v>
      </c>
      <c r="E120" s="30" t="s">
        <v>9</v>
      </c>
      <c r="F120" s="63">
        <v>0</v>
      </c>
      <c r="G120" s="10">
        <f t="shared" si="7"/>
        <v>0</v>
      </c>
    </row>
    <row r="121" spans="1:7">
      <c r="A121" s="14" t="s">
        <v>246</v>
      </c>
      <c r="B121" s="26" t="s">
        <v>247</v>
      </c>
      <c r="C121" s="12" t="s">
        <v>229</v>
      </c>
      <c r="D121" s="14">
        <v>10</v>
      </c>
      <c r="E121" s="30" t="s">
        <v>9</v>
      </c>
      <c r="F121" s="63">
        <v>0</v>
      </c>
      <c r="G121" s="10">
        <f t="shared" si="7"/>
        <v>0</v>
      </c>
    </row>
    <row r="122" spans="1:7">
      <c r="A122" s="14" t="s">
        <v>248</v>
      </c>
      <c r="B122" s="26" t="s">
        <v>249</v>
      </c>
      <c r="C122" s="12" t="s">
        <v>229</v>
      </c>
      <c r="D122" s="14">
        <v>10</v>
      </c>
      <c r="E122" s="30" t="s">
        <v>9</v>
      </c>
      <c r="F122" s="63">
        <v>0</v>
      </c>
      <c r="G122" s="10">
        <f t="shared" si="7"/>
        <v>0</v>
      </c>
    </row>
    <row r="123" spans="1:7">
      <c r="A123" s="14" t="s">
        <v>250</v>
      </c>
      <c r="B123" s="26" t="s">
        <v>251</v>
      </c>
      <c r="C123" s="12" t="s">
        <v>229</v>
      </c>
      <c r="D123" s="14">
        <v>1.5</v>
      </c>
      <c r="E123" s="10">
        <v>120</v>
      </c>
      <c r="F123" s="63">
        <v>0</v>
      </c>
      <c r="G123" s="10">
        <f>IF(D123*F123&gt;E123,E123,D123*F123)</f>
        <v>0</v>
      </c>
    </row>
    <row r="124" spans="1:7">
      <c r="A124" s="14" t="s">
        <v>252</v>
      </c>
      <c r="B124" s="26" t="s">
        <v>253</v>
      </c>
      <c r="C124" s="12" t="s">
        <v>229</v>
      </c>
      <c r="D124" s="14">
        <v>5</v>
      </c>
      <c r="E124" s="30" t="s">
        <v>9</v>
      </c>
      <c r="F124" s="63">
        <v>0</v>
      </c>
      <c r="G124" s="10">
        <f>D124*F124</f>
        <v>0</v>
      </c>
    </row>
    <row r="125" spans="1:7">
      <c r="A125" s="14" t="s">
        <v>254</v>
      </c>
      <c r="B125" s="26" t="s">
        <v>255</v>
      </c>
      <c r="C125" s="12" t="s">
        <v>229</v>
      </c>
      <c r="D125" s="14">
        <v>1</v>
      </c>
      <c r="E125" s="10">
        <v>90</v>
      </c>
      <c r="F125" s="64">
        <v>0</v>
      </c>
      <c r="G125" s="10">
        <f>IF(D125*F125&gt;E125,E125,D125*F125)</f>
        <v>0</v>
      </c>
    </row>
    <row r="126" spans="1:7" ht="30">
      <c r="A126" s="14" t="s">
        <v>256</v>
      </c>
      <c r="B126" s="26" t="s">
        <v>257</v>
      </c>
      <c r="C126" s="12" t="s">
        <v>58</v>
      </c>
      <c r="D126" s="14">
        <v>10</v>
      </c>
      <c r="E126" s="10">
        <v>120</v>
      </c>
      <c r="F126" s="64">
        <v>0</v>
      </c>
      <c r="G126" s="10">
        <f>IF(D126*F126&gt;E126,E126,D126*F126)</f>
        <v>0</v>
      </c>
    </row>
    <row r="127" spans="1:7" ht="30">
      <c r="A127" s="14" t="s">
        <v>258</v>
      </c>
      <c r="B127" s="26" t="s">
        <v>259</v>
      </c>
      <c r="C127" s="12" t="s">
        <v>58</v>
      </c>
      <c r="D127" s="14">
        <v>5</v>
      </c>
      <c r="E127" s="10">
        <v>60</v>
      </c>
      <c r="F127" s="63">
        <v>0</v>
      </c>
      <c r="G127" s="10">
        <f>IF(D127*F127&gt;E127,E127,D127*F127)</f>
        <v>0</v>
      </c>
    </row>
    <row r="128" spans="1:7">
      <c r="A128" s="14" t="s">
        <v>260</v>
      </c>
      <c r="B128" s="26" t="s">
        <v>261</v>
      </c>
      <c r="C128" s="12" t="s">
        <v>229</v>
      </c>
      <c r="D128" s="14">
        <v>3</v>
      </c>
      <c r="E128" s="30" t="s">
        <v>9</v>
      </c>
      <c r="F128" s="63">
        <v>0</v>
      </c>
      <c r="G128" s="10">
        <f t="shared" ref="G128:G133" si="8">D128*F128</f>
        <v>0</v>
      </c>
    </row>
    <row r="129" spans="1:7">
      <c r="A129" s="14" t="s">
        <v>262</v>
      </c>
      <c r="B129" s="26" t="s">
        <v>263</v>
      </c>
      <c r="C129" s="12" t="s">
        <v>229</v>
      </c>
      <c r="D129" s="14">
        <v>1</v>
      </c>
      <c r="E129" s="30" t="s">
        <v>9</v>
      </c>
      <c r="F129" s="63">
        <v>0</v>
      </c>
      <c r="G129" s="10">
        <f t="shared" si="8"/>
        <v>0</v>
      </c>
    </row>
    <row r="130" spans="1:7">
      <c r="A130" s="14" t="s">
        <v>264</v>
      </c>
      <c r="B130" s="19" t="s">
        <v>265</v>
      </c>
      <c r="C130" s="12" t="s">
        <v>229</v>
      </c>
      <c r="D130" s="10">
        <v>1</v>
      </c>
      <c r="E130" s="30" t="s">
        <v>9</v>
      </c>
      <c r="F130" s="63">
        <v>0</v>
      </c>
      <c r="G130" s="10">
        <f t="shared" si="8"/>
        <v>0</v>
      </c>
    </row>
    <row r="131" spans="1:7">
      <c r="A131" s="3" t="s">
        <v>266</v>
      </c>
      <c r="B131" s="26" t="s">
        <v>267</v>
      </c>
      <c r="C131" s="12" t="s">
        <v>229</v>
      </c>
      <c r="D131" s="14">
        <v>1</v>
      </c>
      <c r="E131" s="30" t="s">
        <v>9</v>
      </c>
      <c r="F131" s="63">
        <v>0</v>
      </c>
      <c r="G131" s="10">
        <f t="shared" si="8"/>
        <v>0</v>
      </c>
    </row>
    <row r="132" spans="1:7">
      <c r="A132" s="3" t="s">
        <v>268</v>
      </c>
      <c r="B132" s="26" t="s">
        <v>269</v>
      </c>
      <c r="C132" s="12" t="s">
        <v>229</v>
      </c>
      <c r="D132" s="14">
        <v>1</v>
      </c>
      <c r="E132" s="30" t="s">
        <v>9</v>
      </c>
      <c r="F132" s="63">
        <v>0</v>
      </c>
      <c r="G132" s="10">
        <f t="shared" si="8"/>
        <v>0</v>
      </c>
    </row>
    <row r="133" spans="1:7" ht="45">
      <c r="A133" s="3" t="s">
        <v>270</v>
      </c>
      <c r="B133" s="26" t="s">
        <v>271</v>
      </c>
      <c r="C133" s="12" t="s">
        <v>229</v>
      </c>
      <c r="D133" s="14">
        <v>1</v>
      </c>
      <c r="E133" s="30" t="s">
        <v>9</v>
      </c>
      <c r="F133" s="63">
        <v>0</v>
      </c>
      <c r="G133" s="10">
        <f t="shared" si="8"/>
        <v>0</v>
      </c>
    </row>
  </sheetData>
  <sheetProtection sheet="1" objects="1" scenarios="1"/>
  <mergeCells count="14">
    <mergeCell ref="A7:E7"/>
    <mergeCell ref="A8:B8"/>
    <mergeCell ref="A1:G1"/>
    <mergeCell ref="A111:D111"/>
    <mergeCell ref="F5:G5"/>
    <mergeCell ref="F4:G4"/>
    <mergeCell ref="F7:G7"/>
    <mergeCell ref="F3:G3"/>
    <mergeCell ref="F6:G6"/>
    <mergeCell ref="F2:G2"/>
    <mergeCell ref="A3:E3"/>
    <mergeCell ref="A4:E4"/>
    <mergeCell ref="A5:E5"/>
    <mergeCell ref="A6:E6"/>
  </mergeCells>
  <pageMargins left="0.7" right="0.7" top="0.75" bottom="0.75" header="0.51180555555555496" footer="0.51180555555555496"/>
  <pageSetup paperSize="9" scale="87" firstPageNumber="0" fitToHeight="0" orientation="landscape" r:id="rId1"/>
  <drawing r:id="rId2"/>
  <legacyDrawing r:id="rId3"/>
</worksheet>
</file>

<file path=xl/worksheets/sheet3.xml><?xml version="1.0" encoding="utf-8"?>
<worksheet xmlns="http://schemas.openxmlformats.org/spreadsheetml/2006/main" xmlns:r="http://schemas.openxmlformats.org/officeDocument/2006/relationships">
  <dimension ref="A1:D35"/>
  <sheetViews>
    <sheetView workbookViewId="0">
      <selection activeCell="A3" sqref="A3"/>
    </sheetView>
  </sheetViews>
  <sheetFormatPr defaultRowHeight="15"/>
  <cols>
    <col min="1" max="1" width="94.7109375" customWidth="1"/>
    <col min="3" max="3" width="9.140625" customWidth="1"/>
  </cols>
  <sheetData>
    <row r="1" spans="1:4">
      <c r="A1" s="36" t="s">
        <v>298</v>
      </c>
    </row>
    <row r="2" spans="1:4" ht="75">
      <c r="A2" s="55" t="str">
        <f>CONCATENATE("Atendendo à solicitação do(a) Chefe da Unidade de Lotação, através da Portaria ",'Dados da Avaliação'!$B$27,  " e de acordo com os critérios definidos na ", 'Dados da Avaliação'!$B$32,", esta comissão analisou o relatório encaminhado pelo(a) docente ", 'Dados da Avaliação'!$B$8,", referente ao interestício de ", 'Dados da Avaliação'!B12,", e considera que o(a) docente está ",'Avaliação de Desempenho'!F7," para a ",IF('Dados da Avaliação'!$B$9="C","promoção","progressão funcional")," da  Classe ",'Dados da Avaliação'!$B$9, " Nível ",'Dados da Avaliação'!$B$10, " para a Classe D Nível ",IF('Dados da Avaliação'!$B$10="I","II",IF('Dados da Avaliação'!$B$10="II","III",IF('Dados da Avaliação'!$B$10="III","IV","I"))),".")</f>
        <v>Atendendo à solicitação do(a) Chefe da Unidade de Lotação, através da Portaria  N. XX/201X, de XX de XXXX de 201X, do Campus de Quixadá e de acordo com os critérios definidos na Resolução N. 22/CEPE, de 3 de outubro 2014, esta comissão analisou o relatório encaminhado pelo(a) docente NOME DO DOCENTE AVALIADO, referente ao interestício de 06/01/2014 a 05/01/2016, e considera que o(a) docente está Não Apto(a) para a promoção da  Classe C Nível IV para a Classe D Nível I.</v>
      </c>
      <c r="D2" s="21"/>
    </row>
    <row r="3" spans="1:4">
      <c r="A3" s="45"/>
      <c r="D3" s="21"/>
    </row>
    <row r="4" spans="1:4">
      <c r="A4" s="45"/>
      <c r="D4" s="21"/>
    </row>
    <row r="5" spans="1:4">
      <c r="A5" s="46" t="str">
        <f>'Dados da Avaliação'!B28</f>
        <v>Quixadá, 31 de março de 2016</v>
      </c>
      <c r="D5" s="21"/>
    </row>
    <row r="6" spans="1:4">
      <c r="A6" s="33"/>
    </row>
    <row r="7" spans="1:4">
      <c r="A7" s="33"/>
    </row>
    <row r="8" spans="1:4">
      <c r="A8" s="33"/>
    </row>
    <row r="9" spans="1:4">
      <c r="A9" s="56" t="s">
        <v>299</v>
      </c>
    </row>
    <row r="10" spans="1:4">
      <c r="A10" s="35" t="str">
        <f>'Dados da Avaliação'!B17</f>
        <v>Prof. Dr. NOME DO PRESIDENTE – Presidente</v>
      </c>
    </row>
    <row r="11" spans="1:4">
      <c r="A11" s="47" t="str">
        <f>'Dados da Avaliação'!B18</f>
        <v>Classe XX Nível YY – REGIME DE TRABALHO</v>
      </c>
    </row>
    <row r="12" spans="1:4">
      <c r="A12" s="33"/>
    </row>
    <row r="14" spans="1:4">
      <c r="A14" s="32" t="s">
        <v>299</v>
      </c>
    </row>
    <row r="15" spans="1:4">
      <c r="A15" s="35" t="str">
        <f>'Dados da Avaliação'!B20</f>
        <v>Prof. Dr. NOME DO PROFESSOR</v>
      </c>
    </row>
    <row r="16" spans="1:4">
      <c r="A16" s="41" t="str">
        <f>'Dados da Avaliação'!B21</f>
        <v>Classe XX Nível YY – REGIME DE TRABALHO</v>
      </c>
    </row>
    <row r="19" spans="1:1">
      <c r="A19" s="32" t="s">
        <v>299</v>
      </c>
    </row>
    <row r="20" spans="1:1">
      <c r="A20" s="35" t="str">
        <f>'Dados da Avaliação'!B23</f>
        <v>Prof. Dr. NOME DO PROFESSOR</v>
      </c>
    </row>
    <row r="21" spans="1:1">
      <c r="A21" s="41" t="str">
        <f>'Dados da Avaliação'!B24</f>
        <v>Classe XX Nível YY – REGIME DE TRABALHO</v>
      </c>
    </row>
    <row r="25" spans="1:1">
      <c r="A25" s="38"/>
    </row>
    <row r="26" spans="1:1">
      <c r="A26" s="38"/>
    </row>
    <row r="27" spans="1:1">
      <c r="A27" s="38"/>
    </row>
    <row r="33" spans="2:2">
      <c r="B33" s="53"/>
    </row>
    <row r="34" spans="2:2">
      <c r="B34" s="53"/>
    </row>
    <row r="35" spans="2:2">
      <c r="B35" s="53"/>
    </row>
  </sheetData>
  <sheetProtection sheet="1" objects="1" scenarios="1"/>
  <pageMargins left="0.511811024" right="0.511811024" top="0.78740157499999996" bottom="0.78740157499999996" header="0.31496062000000002" footer="0.31496062000000002"/>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Planilhas</vt:lpstr>
      </vt:variant>
      <vt:variant>
        <vt:i4>3</vt:i4>
      </vt:variant>
    </vt:vector>
  </HeadingPairs>
  <TitlesOfParts>
    <vt:vector size="3" baseType="lpstr">
      <vt:lpstr>Dados da Avaliação</vt:lpstr>
      <vt:lpstr>Avaliação de Desempenho</vt:lpstr>
      <vt:lpstr>Parecer</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c:creator>
  <cp:lastModifiedBy>Davi</cp:lastModifiedBy>
  <cp:revision>0</cp:revision>
  <cp:lastPrinted>2015-06-03T20:53:17Z</cp:lastPrinted>
  <dcterms:created xsi:type="dcterms:W3CDTF">2012-04-05T17:54:02Z</dcterms:created>
  <dcterms:modified xsi:type="dcterms:W3CDTF">2017-04-19T13:20:32Z</dcterms:modified>
  <dc:language>pt-BR</dc:language>
</cp:coreProperties>
</file>